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Dokumenti\2019 gads\budzets\12_men\"/>
    </mc:Choice>
  </mc:AlternateContent>
  <xr:revisionPtr revIDLastSave="0" documentId="13_ncr:1_{AA9B35DB-3934-459D-AD78-952F519B0CBC}" xr6:coauthVersionLast="44" xr6:coauthVersionMax="44" xr10:uidLastSave="{00000000-0000-0000-0000-000000000000}"/>
  <bookViews>
    <workbookView xWindow="28680" yWindow="-120" windowWidth="29040" windowHeight="15840" firstSheet="3" activeTab="11" xr2:uid="{00000000-000D-0000-FFFF-FFFF00000000}"/>
  </bookViews>
  <sheets>
    <sheet name="1.B_tāme" sheetId="2" r:id="rId1"/>
    <sheet name="2.N_plūsma" sheetId="5" r:id="rId2"/>
    <sheet name="3.Nat_rādītāji" sheetId="10" r:id="rId3"/>
    <sheet name="3.Nat_rādītāji (preciz)" sheetId="21" r:id="rId4"/>
    <sheet name="4.Ieg_tāme " sheetId="20" r:id="rId5"/>
    <sheet name="4.Ieg_tāme  (preciz)" sheetId="22" r:id="rId6"/>
    <sheet name="5.Bilance" sheetId="11" r:id="rId7"/>
    <sheet name="6.Debitori" sheetId="13" r:id="rId8"/>
    <sheet name="7.Kreditori" sheetId="18" r:id="rId9"/>
    <sheet name="8.Bankas" sheetId="14" r:id="rId10"/>
    <sheet name="9.Pašizmaksa" sheetId="17" r:id="rId11"/>
    <sheet name="10.Realizācijas_cena" sheetId="16" r:id="rId12"/>
  </sheets>
  <externalReferences>
    <externalReference r:id="rId13"/>
    <externalReference r:id="rId14"/>
  </externalReferences>
  <definedNames>
    <definedName name="dff">#NAME?</definedName>
    <definedName name="_xlnm.Print_Area" localSheetId="0">'1.B_tāme'!$A$1:$M$202</definedName>
    <definedName name="_xlnm.Print_Area" localSheetId="11">'10.Realizācijas_cena'!$A$1:$E$25</definedName>
    <definedName name="_xlnm.Print_Area" localSheetId="1">'2.N_plūsma'!$A$1:$M$104</definedName>
    <definedName name="_xlnm.Print_Area" localSheetId="2">'3.Nat_rādītāji'!$A$1:$M$103</definedName>
    <definedName name="_xlnm.Print_Area" localSheetId="3">'3.Nat_rādītāji (preciz)'!$A$1:$M$103</definedName>
    <definedName name="_xlnm.Print_Area" localSheetId="4">'4.Ieg_tāme '!#REF!</definedName>
    <definedName name="_xlnm.Print_Area" localSheetId="5">'4.Ieg_tāme  (preciz)'!#REF!</definedName>
    <definedName name="_xlnm.Print_Area" localSheetId="7">'6.Debitori'!$A$1:$F$53</definedName>
    <definedName name="_xlnm.Print_Area" localSheetId="8">'7.Kreditori'!$B$1:$G$81</definedName>
    <definedName name="_xlnm.Print_Titles" localSheetId="0">'1.B_tāme'!$1:$1</definedName>
    <definedName name="_xlnm.Print_Titles" localSheetId="11">'10.Realizācijas_cena'!$1:$1</definedName>
    <definedName name="_xlnm.Print_Titles" localSheetId="1">'2.N_plūsma'!$1:$1</definedName>
    <definedName name="_xlnm.Print_Titles" localSheetId="2">'3.Nat_rādītāji'!$1:$1</definedName>
    <definedName name="_xlnm.Print_Titles" localSheetId="3">'3.Nat_rādītāji (preciz)'!$1:$1</definedName>
    <definedName name="_xlnm.Print_Titles" localSheetId="4">'4.Ieg_tāme '!#REF!</definedName>
    <definedName name="_xlnm.Print_Titles" localSheetId="5">'4.Ieg_tāme  (preciz)'!#REF!</definedName>
    <definedName name="_xlnm.Print_Titles" localSheetId="6">'5.Bilance'!#REF!</definedName>
    <definedName name="_xlnm.Print_Titles" localSheetId="9">'8.Bankas'!$1:$1</definedName>
    <definedName name="_xlnm.Print_Titles" localSheetId="10">'9.Pašizmaksa'!$1:$1</definedName>
    <definedName name="hh" localSheetId="11">#REF!</definedName>
    <definedName name="hh" localSheetId="2">#REF!</definedName>
    <definedName name="hh" localSheetId="3">#REF!</definedName>
    <definedName name="hh" localSheetId="4">#REF!</definedName>
    <definedName name="hh" localSheetId="5">#REF!</definedName>
    <definedName name="hh" localSheetId="6">#REF!</definedName>
    <definedName name="hh" localSheetId="7">#REF!</definedName>
    <definedName name="hh" localSheetId="9">#REF!</definedName>
    <definedName name="hh" localSheetId="10">#REF!</definedName>
    <definedName name="hh">#REF!</definedName>
    <definedName name="izm.kods" localSheetId="11">#REF!</definedName>
    <definedName name="izm.kods" localSheetId="2">#REF!</definedName>
    <definedName name="izm.kods" localSheetId="3">#REF!</definedName>
    <definedName name="izm.kods" localSheetId="4">#REF!</definedName>
    <definedName name="izm.kods" localSheetId="5">#REF!</definedName>
    <definedName name="izm.kods" localSheetId="10">#REF!</definedName>
    <definedName name="izm.kods">#REF!</definedName>
    <definedName name="izm.kods_1">[1]izm.posteni!$A$2:$A$216</definedName>
    <definedName name="izm.nos" localSheetId="4">#REF!</definedName>
    <definedName name="izm.nos" localSheetId="5">#REF!</definedName>
    <definedName name="izm.nos" localSheetId="10">#REF!</definedName>
    <definedName name="izm.nos">#REF!</definedName>
    <definedName name="izm.nos_1">[1]izm.posteni!$B$2:$B$216</definedName>
    <definedName name="S5\" localSheetId="4">#REF!</definedName>
    <definedName name="S5\" localSheetId="5">#REF!</definedName>
    <definedName name="S5\" localSheetId="10">#REF!</definedName>
    <definedName name="S5\">#REF!</definedName>
    <definedName name="Str." localSheetId="4">#REF!</definedName>
    <definedName name="Str." localSheetId="5">#REF!</definedName>
    <definedName name="Str." localSheetId="10">#REF!</definedName>
    <definedName name="Str.">#REF!</definedName>
    <definedName name="Str.vien.nos." localSheetId="4">#REF!</definedName>
    <definedName name="Str.vien.nos." localSheetId="5">#REF!</definedName>
    <definedName name="Str.vien.nos." localSheetId="10">#REF!</definedName>
    <definedName name="Str.vien.nos.">#REF!</definedName>
    <definedName name="Struktura" localSheetId="4">#REF!</definedName>
    <definedName name="Struktura" localSheetId="5">#REF!</definedName>
    <definedName name="Struktura" localSheetId="10">#REF!</definedName>
    <definedName name="Struktura">#REF!</definedName>
    <definedName name="Struktūrvien.kodi2" localSheetId="4">#REF!</definedName>
    <definedName name="Struktūrvien.kodi2" localSheetId="5">#REF!</definedName>
    <definedName name="Struktūrvien.kodi2" localSheetId="10">#REF!</definedName>
    <definedName name="Struktūrvien.kodi2">#REF!</definedName>
    <definedName name="Struktūrvien.kodi2_1">[1]strukturkodi!$B$2:$B$232</definedName>
    <definedName name="Struktūrvien.kods" localSheetId="4">#REF!</definedName>
    <definedName name="Struktūrvien.kods" localSheetId="5">#REF!</definedName>
    <definedName name="Struktūrvien.kods" localSheetId="10">#REF!</definedName>
    <definedName name="Struktūrvien.kods">#REF!</definedName>
    <definedName name="Struktūrvien.kods_1">[1]strukturkodi!$A$2:$A$232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4" i="22" l="1"/>
  <c r="H75" i="22"/>
  <c r="I75" i="22" s="1"/>
  <c r="H76" i="22"/>
  <c r="H77" i="22"/>
  <c r="H78" i="22"/>
  <c r="H79" i="22"/>
  <c r="I79" i="22" s="1"/>
  <c r="H80" i="22"/>
  <c r="H81" i="22"/>
  <c r="H82" i="22"/>
  <c r="H83" i="22"/>
  <c r="I83" i="22" s="1"/>
  <c r="H84" i="22"/>
  <c r="H85" i="22"/>
  <c r="I85" i="22" s="1"/>
  <c r="H86" i="22"/>
  <c r="H87" i="22"/>
  <c r="I87" i="22" s="1"/>
  <c r="H88" i="22"/>
  <c r="H89" i="22"/>
  <c r="H90" i="22"/>
  <c r="I90" i="22" s="1"/>
  <c r="H91" i="22"/>
  <c r="I91" i="22" s="1"/>
  <c r="H92" i="22"/>
  <c r="H93" i="22"/>
  <c r="H94" i="22"/>
  <c r="H74" i="22"/>
  <c r="H18" i="22"/>
  <c r="E93" i="22"/>
  <c r="E94" i="22" s="1"/>
  <c r="C93" i="22"/>
  <c r="C94" i="22" s="1"/>
  <c r="K92" i="22"/>
  <c r="L92" i="22" s="1"/>
  <c r="I92" i="22"/>
  <c r="K91" i="22"/>
  <c r="L91" i="22" s="1"/>
  <c r="K90" i="22"/>
  <c r="L90" i="22" s="1"/>
  <c r="K89" i="22"/>
  <c r="L89" i="22" s="1"/>
  <c r="I89" i="22"/>
  <c r="K87" i="22"/>
  <c r="L87" i="22" s="1"/>
  <c r="K86" i="22"/>
  <c r="L86" i="22" s="1"/>
  <c r="I86" i="22"/>
  <c r="K85" i="22"/>
  <c r="L85" i="22" s="1"/>
  <c r="K84" i="22"/>
  <c r="L84" i="22" s="1"/>
  <c r="I84" i="22"/>
  <c r="K83" i="22"/>
  <c r="L83" i="22" s="1"/>
  <c r="K82" i="22"/>
  <c r="L82" i="22" s="1"/>
  <c r="I82" i="22"/>
  <c r="K81" i="22"/>
  <c r="L81" i="22" s="1"/>
  <c r="I81" i="22"/>
  <c r="K80" i="22"/>
  <c r="L80" i="22" s="1"/>
  <c r="I80" i="22"/>
  <c r="K79" i="22"/>
  <c r="L79" i="22" s="1"/>
  <c r="K78" i="22"/>
  <c r="L78" i="22" s="1"/>
  <c r="I78" i="22"/>
  <c r="K77" i="22"/>
  <c r="L77" i="22" s="1"/>
  <c r="I77" i="22"/>
  <c r="K76" i="22"/>
  <c r="L76" i="22" s="1"/>
  <c r="I76" i="22"/>
  <c r="K75" i="22"/>
  <c r="L75" i="22" s="1"/>
  <c r="K74" i="22"/>
  <c r="L74" i="22" s="1"/>
  <c r="G74" i="22"/>
  <c r="G93" i="22" s="1"/>
  <c r="F74" i="22"/>
  <c r="K73" i="22"/>
  <c r="L73" i="22" s="1"/>
  <c r="H73" i="22"/>
  <c r="I73" i="22" s="1"/>
  <c r="K72" i="22"/>
  <c r="L72" i="22" s="1"/>
  <c r="H72" i="22"/>
  <c r="I72" i="22" s="1"/>
  <c r="K71" i="22"/>
  <c r="L71" i="22" s="1"/>
  <c r="H71" i="22"/>
  <c r="I71" i="22" s="1"/>
  <c r="K70" i="22"/>
  <c r="L70" i="22" s="1"/>
  <c r="H70" i="22"/>
  <c r="I70" i="22" s="1"/>
  <c r="K69" i="22"/>
  <c r="L69" i="22" s="1"/>
  <c r="H69" i="22"/>
  <c r="I69" i="22" s="1"/>
  <c r="K68" i="22"/>
  <c r="L68" i="22" s="1"/>
  <c r="H68" i="22"/>
  <c r="I68" i="22" s="1"/>
  <c r="K67" i="22"/>
  <c r="L67" i="22" s="1"/>
  <c r="H67" i="22"/>
  <c r="I67" i="22" s="1"/>
  <c r="K66" i="22"/>
  <c r="L66" i="22" s="1"/>
  <c r="H66" i="22"/>
  <c r="I66" i="22" s="1"/>
  <c r="K65" i="22"/>
  <c r="L65" i="22" s="1"/>
  <c r="H65" i="22"/>
  <c r="I65" i="22" s="1"/>
  <c r="K63" i="22"/>
  <c r="L63" i="22" s="1"/>
  <c r="H63" i="22"/>
  <c r="I63" i="22" s="1"/>
  <c r="K62" i="22"/>
  <c r="L62" i="22" s="1"/>
  <c r="H62" i="22"/>
  <c r="I62" i="22" s="1"/>
  <c r="F62" i="22"/>
  <c r="L59" i="22"/>
  <c r="K59" i="22"/>
  <c r="I59" i="22"/>
  <c r="H59" i="22"/>
  <c r="L58" i="22"/>
  <c r="K58" i="22"/>
  <c r="I58" i="22"/>
  <c r="H58" i="22"/>
  <c r="L57" i="22"/>
  <c r="K57" i="22"/>
  <c r="I57" i="22"/>
  <c r="H57" i="22"/>
  <c r="L56" i="22"/>
  <c r="K56" i="22"/>
  <c r="I56" i="22"/>
  <c r="H56" i="22"/>
  <c r="L55" i="22"/>
  <c r="K55" i="22"/>
  <c r="I55" i="22"/>
  <c r="H55" i="22"/>
  <c r="L54" i="22"/>
  <c r="K54" i="22"/>
  <c r="I54" i="22"/>
  <c r="H54" i="22"/>
  <c r="L53" i="22"/>
  <c r="K53" i="22"/>
  <c r="I53" i="22"/>
  <c r="H53" i="22"/>
  <c r="L52" i="22"/>
  <c r="K52" i="22"/>
  <c r="I52" i="22"/>
  <c r="H52" i="22"/>
  <c r="L51" i="22"/>
  <c r="K51" i="22"/>
  <c r="I51" i="22"/>
  <c r="H51" i="22"/>
  <c r="L50" i="22"/>
  <c r="K50" i="22"/>
  <c r="I50" i="22"/>
  <c r="H50" i="22"/>
  <c r="L49" i="22"/>
  <c r="K49" i="22"/>
  <c r="I49" i="22"/>
  <c r="H49" i="22"/>
  <c r="L48" i="22"/>
  <c r="K48" i="22"/>
  <c r="I48" i="22"/>
  <c r="H48" i="22"/>
  <c r="L47" i="22"/>
  <c r="K47" i="22"/>
  <c r="I47" i="22"/>
  <c r="H47" i="22"/>
  <c r="L46" i="22"/>
  <c r="K46" i="22"/>
  <c r="I46" i="22"/>
  <c r="H46" i="22"/>
  <c r="L45" i="22"/>
  <c r="K45" i="22"/>
  <c r="I45" i="22"/>
  <c r="H45" i="22"/>
  <c r="L44" i="22"/>
  <c r="K44" i="22"/>
  <c r="I44" i="22"/>
  <c r="H44" i="22"/>
  <c r="L43" i="22"/>
  <c r="K43" i="22"/>
  <c r="I43" i="22"/>
  <c r="H43" i="22"/>
  <c r="L42" i="22"/>
  <c r="K42" i="22"/>
  <c r="I42" i="22"/>
  <c r="H42" i="22"/>
  <c r="L41" i="22"/>
  <c r="K41" i="22"/>
  <c r="I41" i="22"/>
  <c r="H41" i="22"/>
  <c r="L40" i="22"/>
  <c r="K40" i="22"/>
  <c r="I40" i="22"/>
  <c r="H40" i="22"/>
  <c r="L39" i="22"/>
  <c r="K39" i="22"/>
  <c r="I39" i="22"/>
  <c r="H39" i="22"/>
  <c r="L38" i="22"/>
  <c r="K38" i="22"/>
  <c r="I38" i="22"/>
  <c r="H38" i="22"/>
  <c r="L37" i="22"/>
  <c r="K37" i="22"/>
  <c r="I37" i="22"/>
  <c r="H37" i="22"/>
  <c r="L36" i="22"/>
  <c r="K36" i="22"/>
  <c r="I36" i="22"/>
  <c r="H36" i="22"/>
  <c r="L35" i="22"/>
  <c r="K35" i="22"/>
  <c r="I35" i="22"/>
  <c r="H35" i="22"/>
  <c r="L34" i="22"/>
  <c r="K34" i="22"/>
  <c r="I34" i="22"/>
  <c r="H34" i="22"/>
  <c r="L33" i="22"/>
  <c r="K33" i="22"/>
  <c r="I33" i="22"/>
  <c r="H33" i="22"/>
  <c r="L32" i="22"/>
  <c r="K32" i="22"/>
  <c r="I32" i="22"/>
  <c r="H32" i="22"/>
  <c r="L31" i="22"/>
  <c r="K31" i="22"/>
  <c r="I31" i="22"/>
  <c r="H31" i="22"/>
  <c r="L30" i="22"/>
  <c r="K30" i="22"/>
  <c r="I30" i="22"/>
  <c r="H30" i="22"/>
  <c r="L29" i="22"/>
  <c r="K29" i="22"/>
  <c r="I29" i="22"/>
  <c r="H29" i="22"/>
  <c r="L28" i="22"/>
  <c r="K28" i="22"/>
  <c r="I28" i="22"/>
  <c r="H28" i="22"/>
  <c r="L27" i="22"/>
  <c r="K27" i="22"/>
  <c r="I27" i="22"/>
  <c r="H27" i="22"/>
  <c r="L26" i="22"/>
  <c r="K26" i="22"/>
  <c r="I26" i="22"/>
  <c r="H26" i="22"/>
  <c r="L25" i="22"/>
  <c r="K25" i="22"/>
  <c r="I25" i="22"/>
  <c r="H25" i="22"/>
  <c r="L24" i="22"/>
  <c r="K24" i="22"/>
  <c r="I24" i="22"/>
  <c r="H24" i="22"/>
  <c r="L23" i="22"/>
  <c r="K23" i="22"/>
  <c r="I23" i="22"/>
  <c r="H23" i="22"/>
  <c r="L22" i="22"/>
  <c r="K22" i="22"/>
  <c r="I22" i="22"/>
  <c r="H22" i="22"/>
  <c r="L21" i="22"/>
  <c r="K21" i="22"/>
  <c r="I21" i="22"/>
  <c r="H21" i="22"/>
  <c r="L20" i="22"/>
  <c r="K20" i="22"/>
  <c r="I20" i="22"/>
  <c r="H20" i="22"/>
  <c r="L19" i="22"/>
  <c r="K19" i="22"/>
  <c r="I19" i="22"/>
  <c r="H19" i="22"/>
  <c r="G18" i="22"/>
  <c r="I18" i="22" s="1"/>
  <c r="F18" i="22"/>
  <c r="D18" i="22"/>
  <c r="D93" i="22" s="1"/>
  <c r="D94" i="22" s="1"/>
  <c r="L16" i="22"/>
  <c r="K16" i="22"/>
  <c r="I16" i="22"/>
  <c r="H16" i="22"/>
  <c r="L15" i="22"/>
  <c r="K15" i="22"/>
  <c r="I15" i="22"/>
  <c r="H15" i="22"/>
  <c r="L14" i="22"/>
  <c r="K14" i="22"/>
  <c r="I14" i="22"/>
  <c r="H14" i="22"/>
  <c r="L13" i="22"/>
  <c r="K13" i="22"/>
  <c r="I13" i="22"/>
  <c r="H13" i="22"/>
  <c r="G12" i="22"/>
  <c r="H12" i="22" s="1"/>
  <c r="I12" i="22" s="1"/>
  <c r="K11" i="22"/>
  <c r="L11" i="22" s="1"/>
  <c r="H11" i="22"/>
  <c r="I11" i="22" s="1"/>
  <c r="K10" i="22"/>
  <c r="L10" i="22" s="1"/>
  <c r="H10" i="22"/>
  <c r="I10" i="22" s="1"/>
  <c r="G10" i="22"/>
  <c r="L9" i="22"/>
  <c r="K9" i="22"/>
  <c r="I9" i="22"/>
  <c r="H9" i="22"/>
  <c r="G8" i="22"/>
  <c r="G17" i="22" s="1"/>
  <c r="K7" i="22"/>
  <c r="L7" i="22" s="1"/>
  <c r="H7" i="22"/>
  <c r="I7" i="22" s="1"/>
  <c r="K6" i="22"/>
  <c r="L6" i="22" s="1"/>
  <c r="H6" i="22"/>
  <c r="I6" i="22" s="1"/>
  <c r="K5" i="22"/>
  <c r="L5" i="22" s="1"/>
  <c r="H5" i="22"/>
  <c r="I5" i="22" s="1"/>
  <c r="K4" i="22"/>
  <c r="L4" i="22" s="1"/>
  <c r="H4" i="22"/>
  <c r="I4" i="22" s="1"/>
  <c r="K3" i="22"/>
  <c r="L3" i="22" s="1"/>
  <c r="H3" i="22"/>
  <c r="I3" i="22" s="1"/>
  <c r="G94" i="22" l="1"/>
  <c r="I93" i="22"/>
  <c r="K93" i="22"/>
  <c r="L93" i="22" s="1"/>
  <c r="H17" i="22"/>
  <c r="I17" i="22" s="1"/>
  <c r="K17" i="22"/>
  <c r="L17" i="22" s="1"/>
  <c r="H8" i="22"/>
  <c r="I8" i="22" s="1"/>
  <c r="K12" i="22"/>
  <c r="L12" i="22" s="1"/>
  <c r="K18" i="22"/>
  <c r="L18" i="22" s="1"/>
  <c r="F93" i="22"/>
  <c r="F94" i="22" s="1"/>
  <c r="K8" i="22"/>
  <c r="L8" i="22" s="1"/>
  <c r="K94" i="22" l="1"/>
  <c r="L94" i="22" s="1"/>
  <c r="I94" i="22"/>
  <c r="K74" i="20" l="1"/>
  <c r="L74" i="20" l="1"/>
  <c r="K101" i="21" l="1"/>
  <c r="L101" i="21" s="1"/>
  <c r="H101" i="21"/>
  <c r="I101" i="21" s="1"/>
  <c r="K100" i="21"/>
  <c r="L100" i="21" s="1"/>
  <c r="H100" i="21"/>
  <c r="I100" i="21" s="1"/>
  <c r="K99" i="21"/>
  <c r="L99" i="21" s="1"/>
  <c r="H99" i="21"/>
  <c r="I99" i="21" s="1"/>
  <c r="K98" i="21"/>
  <c r="L98" i="21" s="1"/>
  <c r="H98" i="21"/>
  <c r="I98" i="21" s="1"/>
  <c r="G98" i="21"/>
  <c r="C98" i="21"/>
  <c r="K97" i="21"/>
  <c r="L97" i="21" s="1"/>
  <c r="H97" i="21"/>
  <c r="I97" i="21" s="1"/>
  <c r="G97" i="21"/>
  <c r="C97" i="21"/>
  <c r="K96" i="21"/>
  <c r="L96" i="21" s="1"/>
  <c r="H96" i="21"/>
  <c r="I96" i="21" s="1"/>
  <c r="G96" i="21"/>
  <c r="C96" i="21"/>
  <c r="K95" i="21"/>
  <c r="L95" i="21" s="1"/>
  <c r="H95" i="21"/>
  <c r="I95" i="21" s="1"/>
  <c r="G95" i="21"/>
  <c r="C95" i="21"/>
  <c r="K94" i="21"/>
  <c r="L94" i="21" s="1"/>
  <c r="H94" i="21"/>
  <c r="I94" i="21" s="1"/>
  <c r="K93" i="21"/>
  <c r="L93" i="21" s="1"/>
  <c r="H93" i="21"/>
  <c r="I93" i="21" s="1"/>
  <c r="K92" i="21"/>
  <c r="L92" i="21" s="1"/>
  <c r="H92" i="21"/>
  <c r="I92" i="21" s="1"/>
  <c r="K91" i="21"/>
  <c r="L91" i="21" s="1"/>
  <c r="H91" i="21"/>
  <c r="I91" i="21" s="1"/>
  <c r="K90" i="21"/>
  <c r="L90" i="21" s="1"/>
  <c r="H90" i="21"/>
  <c r="I90" i="21" s="1"/>
  <c r="K89" i="21"/>
  <c r="L89" i="21" s="1"/>
  <c r="H89" i="21"/>
  <c r="I89" i="21" s="1"/>
  <c r="K88" i="21"/>
  <c r="L88" i="21" s="1"/>
  <c r="H88" i="21"/>
  <c r="I88" i="21" s="1"/>
  <c r="C88" i="21"/>
  <c r="L87" i="21"/>
  <c r="K87" i="21"/>
  <c r="I87" i="21"/>
  <c r="H87" i="21"/>
  <c r="C87" i="21"/>
  <c r="K86" i="21"/>
  <c r="L86" i="21" s="1"/>
  <c r="K85" i="21"/>
  <c r="L85" i="21" s="1"/>
  <c r="K84" i="21"/>
  <c r="L84" i="21" s="1"/>
  <c r="H84" i="21"/>
  <c r="I84" i="21" s="1"/>
  <c r="K83" i="21"/>
  <c r="L83" i="21" s="1"/>
  <c r="H83" i="21"/>
  <c r="I83" i="21" s="1"/>
  <c r="K82" i="21"/>
  <c r="L82" i="21" s="1"/>
  <c r="H82" i="21"/>
  <c r="I82" i="21" s="1"/>
  <c r="K81" i="21"/>
  <c r="L81" i="21" s="1"/>
  <c r="H81" i="21"/>
  <c r="I81" i="21" s="1"/>
  <c r="K80" i="21"/>
  <c r="L80" i="21" s="1"/>
  <c r="H80" i="21"/>
  <c r="I80" i="21" s="1"/>
  <c r="K79" i="21"/>
  <c r="L79" i="21" s="1"/>
  <c r="H79" i="21"/>
  <c r="I79" i="21" s="1"/>
  <c r="K78" i="21"/>
  <c r="L78" i="21" s="1"/>
  <c r="H78" i="21"/>
  <c r="I78" i="21" s="1"/>
  <c r="K77" i="21"/>
  <c r="L77" i="21" s="1"/>
  <c r="H77" i="21"/>
  <c r="I77" i="21" s="1"/>
  <c r="K76" i="21"/>
  <c r="L76" i="21" s="1"/>
  <c r="H76" i="21"/>
  <c r="I76" i="21" s="1"/>
  <c r="K75" i="21"/>
  <c r="L75" i="21" s="1"/>
  <c r="H75" i="21"/>
  <c r="I75" i="21" s="1"/>
  <c r="K74" i="21"/>
  <c r="L74" i="21" s="1"/>
  <c r="H74" i="21"/>
  <c r="I74" i="21" s="1"/>
  <c r="K73" i="21"/>
  <c r="L73" i="21" s="1"/>
  <c r="H73" i="21"/>
  <c r="I73" i="21" s="1"/>
  <c r="K72" i="21"/>
  <c r="L72" i="21" s="1"/>
  <c r="H72" i="21"/>
  <c r="I72" i="21" s="1"/>
  <c r="K71" i="21"/>
  <c r="L71" i="21" s="1"/>
  <c r="H71" i="21"/>
  <c r="I71" i="21" s="1"/>
  <c r="K70" i="21"/>
  <c r="L70" i="21" s="1"/>
  <c r="H70" i="21"/>
  <c r="I70" i="21" s="1"/>
  <c r="K69" i="21"/>
  <c r="L69" i="21" s="1"/>
  <c r="H69" i="21"/>
  <c r="I69" i="21" s="1"/>
  <c r="K68" i="21"/>
  <c r="L68" i="21" s="1"/>
  <c r="H68" i="21"/>
  <c r="I68" i="21" s="1"/>
  <c r="K67" i="21"/>
  <c r="L67" i="21" s="1"/>
  <c r="H67" i="21"/>
  <c r="I67" i="21" s="1"/>
  <c r="K66" i="21"/>
  <c r="L66" i="21" s="1"/>
  <c r="H66" i="21"/>
  <c r="I66" i="21" s="1"/>
  <c r="K65" i="21"/>
  <c r="L65" i="21" s="1"/>
  <c r="H65" i="21"/>
  <c r="I65" i="21" s="1"/>
  <c r="K64" i="21"/>
  <c r="L64" i="21" s="1"/>
  <c r="H64" i="21"/>
  <c r="I64" i="21" s="1"/>
  <c r="K63" i="21"/>
  <c r="L63" i="21" s="1"/>
  <c r="H63" i="21"/>
  <c r="I63" i="21" s="1"/>
  <c r="K62" i="21"/>
  <c r="L62" i="21" s="1"/>
  <c r="H62" i="21"/>
  <c r="I62" i="21" s="1"/>
  <c r="K61" i="21"/>
  <c r="L61" i="21" s="1"/>
  <c r="H61" i="21"/>
  <c r="I61" i="21" s="1"/>
  <c r="K60" i="21"/>
  <c r="L60" i="21" s="1"/>
  <c r="H60" i="21"/>
  <c r="I60" i="21" s="1"/>
  <c r="K59" i="21"/>
  <c r="L59" i="21" s="1"/>
  <c r="H59" i="21"/>
  <c r="I59" i="21" s="1"/>
  <c r="K58" i="21"/>
  <c r="L58" i="21" s="1"/>
  <c r="H58" i="21"/>
  <c r="I58" i="21" s="1"/>
  <c r="K57" i="21"/>
  <c r="L57" i="21" s="1"/>
  <c r="H57" i="21"/>
  <c r="I57" i="21" s="1"/>
  <c r="K56" i="21"/>
  <c r="L56" i="21" s="1"/>
  <c r="K55" i="21"/>
  <c r="L55" i="21" s="1"/>
  <c r="H55" i="21"/>
  <c r="I55" i="21" s="1"/>
  <c r="K54" i="21"/>
  <c r="L54" i="21" s="1"/>
  <c r="H54" i="21"/>
  <c r="I54" i="21" s="1"/>
  <c r="K53" i="21"/>
  <c r="L53" i="21" s="1"/>
  <c r="H53" i="21"/>
  <c r="I53" i="21" s="1"/>
  <c r="K52" i="21"/>
  <c r="L52" i="21" s="1"/>
  <c r="H52" i="21"/>
  <c r="I52" i="21" s="1"/>
  <c r="K51" i="21"/>
  <c r="L51" i="21" s="1"/>
  <c r="H51" i="21"/>
  <c r="I51" i="21" s="1"/>
  <c r="K50" i="21"/>
  <c r="L50" i="21" s="1"/>
  <c r="K49" i="21"/>
  <c r="L49" i="21" s="1"/>
  <c r="H49" i="21"/>
  <c r="I49" i="21" s="1"/>
  <c r="K48" i="21"/>
  <c r="L48" i="21" s="1"/>
  <c r="H48" i="21"/>
  <c r="I48" i="21" s="1"/>
  <c r="K47" i="21"/>
  <c r="L47" i="21" s="1"/>
  <c r="H47" i="21"/>
  <c r="I47" i="21" s="1"/>
  <c r="K46" i="21"/>
  <c r="L46" i="21" s="1"/>
  <c r="H46" i="21"/>
  <c r="I46" i="21" s="1"/>
  <c r="K45" i="21"/>
  <c r="L45" i="21" s="1"/>
  <c r="H45" i="21"/>
  <c r="I45" i="21" s="1"/>
  <c r="K44" i="21"/>
  <c r="L44" i="21" s="1"/>
  <c r="K43" i="21"/>
  <c r="L43" i="21" s="1"/>
  <c r="H43" i="21"/>
  <c r="I43" i="21" s="1"/>
  <c r="K42" i="21"/>
  <c r="L42" i="21" s="1"/>
  <c r="H42" i="21"/>
  <c r="I42" i="21" s="1"/>
  <c r="K41" i="21"/>
  <c r="L41" i="21" s="1"/>
  <c r="H41" i="21"/>
  <c r="I41" i="21" s="1"/>
  <c r="K40" i="21"/>
  <c r="L40" i="21" s="1"/>
  <c r="H40" i="21"/>
  <c r="I40" i="21" s="1"/>
  <c r="K39" i="21"/>
  <c r="L39" i="21" s="1"/>
  <c r="H39" i="21"/>
  <c r="I39" i="21" s="1"/>
  <c r="K38" i="21"/>
  <c r="L38" i="21" s="1"/>
  <c r="H38" i="21"/>
  <c r="I38" i="21" s="1"/>
  <c r="K37" i="21"/>
  <c r="L37" i="21" s="1"/>
  <c r="H37" i="21"/>
  <c r="I37" i="21" s="1"/>
  <c r="K36" i="21"/>
  <c r="L36" i="21" s="1"/>
  <c r="H36" i="21"/>
  <c r="I36" i="21" s="1"/>
  <c r="K35" i="21"/>
  <c r="L35" i="21" s="1"/>
  <c r="H35" i="21"/>
  <c r="I35" i="21" s="1"/>
  <c r="K34" i="21"/>
  <c r="L34" i="21" s="1"/>
  <c r="H34" i="21"/>
  <c r="I34" i="21" s="1"/>
  <c r="K33" i="21"/>
  <c r="L33" i="21" s="1"/>
  <c r="H33" i="21"/>
  <c r="I33" i="21" s="1"/>
  <c r="K32" i="21"/>
  <c r="L32" i="21" s="1"/>
  <c r="H32" i="21"/>
  <c r="I32" i="21" s="1"/>
  <c r="K31" i="21"/>
  <c r="L31" i="21" s="1"/>
  <c r="H31" i="21"/>
  <c r="I31" i="21" s="1"/>
  <c r="K30" i="21"/>
  <c r="L30" i="21" s="1"/>
  <c r="H30" i="21"/>
  <c r="I30" i="21" s="1"/>
  <c r="K29" i="21"/>
  <c r="L29" i="21" s="1"/>
  <c r="K28" i="21"/>
  <c r="L28" i="21" s="1"/>
  <c r="H28" i="21"/>
  <c r="I28" i="21" s="1"/>
  <c r="K27" i="21"/>
  <c r="L27" i="21" s="1"/>
  <c r="H27" i="21"/>
  <c r="I27" i="21" s="1"/>
  <c r="K26" i="21"/>
  <c r="L26" i="21" s="1"/>
  <c r="H26" i="21"/>
  <c r="I26" i="21" s="1"/>
  <c r="K25" i="21"/>
  <c r="L25" i="21" s="1"/>
  <c r="H25" i="21"/>
  <c r="I25" i="21" s="1"/>
  <c r="K24" i="21"/>
  <c r="L24" i="21" s="1"/>
  <c r="H24" i="21"/>
  <c r="I24" i="21" s="1"/>
  <c r="K23" i="21"/>
  <c r="L23" i="21" s="1"/>
  <c r="H23" i="21"/>
  <c r="I23" i="21" s="1"/>
  <c r="K22" i="21"/>
  <c r="L22" i="21" s="1"/>
  <c r="H22" i="21"/>
  <c r="I22" i="21" s="1"/>
  <c r="K21" i="21"/>
  <c r="L21" i="21" s="1"/>
  <c r="H21" i="21"/>
  <c r="I21" i="21" s="1"/>
  <c r="K20" i="21"/>
  <c r="L20" i="21" s="1"/>
  <c r="H20" i="21"/>
  <c r="I20" i="21" s="1"/>
  <c r="K19" i="21"/>
  <c r="L19" i="21" s="1"/>
  <c r="H19" i="21"/>
  <c r="I19" i="21" s="1"/>
  <c r="K18" i="21"/>
  <c r="L18" i="21" s="1"/>
  <c r="H18" i="21"/>
  <c r="I18" i="21" s="1"/>
  <c r="K17" i="21"/>
  <c r="L17" i="21" s="1"/>
  <c r="H17" i="21"/>
  <c r="I17" i="21" s="1"/>
  <c r="K16" i="21"/>
  <c r="L16" i="21" s="1"/>
  <c r="H16" i="21"/>
  <c r="I16" i="21" s="1"/>
  <c r="K15" i="21"/>
  <c r="L15" i="21" s="1"/>
  <c r="H15" i="21"/>
  <c r="I15" i="21" s="1"/>
  <c r="K14" i="21"/>
  <c r="L14" i="21" s="1"/>
  <c r="H14" i="21"/>
  <c r="I14" i="21" s="1"/>
  <c r="K13" i="21"/>
  <c r="L13" i="21" s="1"/>
  <c r="H13" i="21"/>
  <c r="I13" i="21" s="1"/>
  <c r="L12" i="21"/>
  <c r="K12" i="21"/>
  <c r="K11" i="21"/>
  <c r="L11" i="21" s="1"/>
  <c r="I11" i="21"/>
  <c r="H11" i="21"/>
  <c r="K10" i="21"/>
  <c r="L10" i="21" s="1"/>
  <c r="I10" i="21"/>
  <c r="H10" i="21"/>
  <c r="K9" i="21"/>
  <c r="L9" i="21" s="1"/>
  <c r="I9" i="21"/>
  <c r="H9" i="21"/>
  <c r="K8" i="21"/>
  <c r="L8" i="21" s="1"/>
  <c r="I8" i="21"/>
  <c r="H8" i="21"/>
  <c r="K7" i="21"/>
  <c r="L7" i="21" s="1"/>
  <c r="I7" i="21"/>
  <c r="H7" i="21"/>
  <c r="K6" i="21"/>
  <c r="L6" i="21" s="1"/>
  <c r="I6" i="21"/>
  <c r="H6" i="21"/>
  <c r="I74" i="20" l="1"/>
  <c r="H74" i="20"/>
  <c r="I94" i="20"/>
  <c r="I93" i="20"/>
  <c r="H94" i="20"/>
  <c r="H93" i="20"/>
  <c r="G106" i="5"/>
  <c r="L94" i="5"/>
  <c r="L77" i="5"/>
  <c r="L78" i="5"/>
  <c r="L79" i="5"/>
  <c r="I77" i="5"/>
  <c r="I78" i="5"/>
  <c r="I79" i="5"/>
  <c r="I94" i="5"/>
  <c r="I82" i="5"/>
  <c r="C15" i="18" l="1"/>
  <c r="C78" i="18"/>
  <c r="G17" i="11" l="1"/>
  <c r="G58" i="11" s="1"/>
  <c r="G11" i="11"/>
  <c r="G57" i="11" s="1"/>
  <c r="G43" i="11"/>
  <c r="G47" i="11"/>
  <c r="G32" i="11"/>
  <c r="G28" i="11" s="1"/>
  <c r="G29" i="11"/>
  <c r="G3" i="11"/>
  <c r="G42" i="11" l="1"/>
  <c r="G54" i="11" s="1"/>
  <c r="G10" i="11"/>
  <c r="G26" i="11" s="1"/>
  <c r="G40" i="2"/>
  <c r="G54" i="2"/>
  <c r="G53" i="2" s="1"/>
  <c r="G51" i="2" s="1"/>
  <c r="G37" i="2"/>
  <c r="G36" i="2" l="1"/>
  <c r="G35" i="2" s="1"/>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37" i="2"/>
  <c r="C54" i="17"/>
  <c r="C68" i="17" s="1"/>
  <c r="C70" i="17" s="1"/>
  <c r="C48" i="17"/>
  <c r="C40" i="17"/>
  <c r="C36" i="17"/>
  <c r="C31" i="17"/>
  <c r="C23" i="17"/>
  <c r="C13" i="17"/>
  <c r="C6" i="17"/>
  <c r="B13" i="14" l="1"/>
  <c r="G26" i="5"/>
  <c r="K89" i="10"/>
  <c r="H35" i="2" l="1"/>
  <c r="I35" i="2" s="1"/>
  <c r="E198" i="2" l="1"/>
  <c r="E197" i="2"/>
  <c r="E196" i="2"/>
  <c r="E195" i="2"/>
  <c r="E190" i="2"/>
  <c r="E182" i="2"/>
  <c r="E174" i="2"/>
  <c r="E169" i="2"/>
  <c r="E165" i="2"/>
  <c r="E162" i="2"/>
  <c r="E153" i="2"/>
  <c r="E151" i="2"/>
  <c r="E150" i="2" s="1"/>
  <c r="E146" i="2"/>
  <c r="E138" i="2"/>
  <c r="E133" i="2"/>
  <c r="E130" i="2"/>
  <c r="E123" i="2" s="1"/>
  <c r="E125" i="2"/>
  <c r="E124" i="2"/>
  <c r="E118" i="2"/>
  <c r="E113" i="2"/>
  <c r="E110" i="2"/>
  <c r="E104" i="2"/>
  <c r="E98" i="2"/>
  <c r="E94" i="2"/>
  <c r="E91" i="2"/>
  <c r="E85" i="2" s="1"/>
  <c r="E77" i="2"/>
  <c r="E71" i="2"/>
  <c r="E70" i="2"/>
  <c r="E68" i="2" s="1"/>
  <c r="E64" i="2"/>
  <c r="E61" i="2"/>
  <c r="E53" i="2"/>
  <c r="E27" i="2"/>
  <c r="E24" i="2" s="1"/>
  <c r="E22" i="2"/>
  <c r="E16" i="2"/>
  <c r="E13" i="2"/>
  <c r="E10" i="2"/>
  <c r="E5" i="2"/>
  <c r="E192" i="2" l="1"/>
  <c r="E4" i="2"/>
  <c r="E3" i="2" s="1"/>
  <c r="E191" i="2" s="1"/>
  <c r="E161" i="2"/>
  <c r="E112" i="2"/>
  <c r="E67" i="2"/>
  <c r="E60" i="2"/>
  <c r="E59" i="2" l="1"/>
  <c r="E34" i="2" s="1"/>
  <c r="E172" i="2" s="1"/>
  <c r="E200" i="2" s="1"/>
  <c r="G38" i="5"/>
  <c r="G39" i="5"/>
  <c r="G32" i="5"/>
  <c r="G31" i="5"/>
  <c r="G30" i="5"/>
  <c r="G27" i="5"/>
  <c r="G24" i="5"/>
  <c r="G16" i="5"/>
  <c r="G11" i="5"/>
  <c r="G10" i="5"/>
  <c r="G9" i="5"/>
  <c r="G8" i="5"/>
  <c r="F79" i="5"/>
  <c r="F76" i="5" s="1"/>
  <c r="F94" i="5" s="1"/>
  <c r="F54" i="5"/>
  <c r="F52" i="5" s="1"/>
  <c r="F74" i="5" s="1"/>
  <c r="F43" i="5"/>
  <c r="F41" i="5" s="1"/>
  <c r="F40" i="5"/>
  <c r="F39" i="5"/>
  <c r="F38" i="5"/>
  <c r="F34" i="5" s="1"/>
  <c r="F26" i="5"/>
  <c r="F23" i="5" s="1"/>
  <c r="F18" i="5"/>
  <c r="F15" i="5"/>
  <c r="F12" i="5"/>
  <c r="F8" i="5"/>
  <c r="F7" i="5" s="1"/>
  <c r="E90" i="5"/>
  <c r="E88" i="5"/>
  <c r="E86" i="5"/>
  <c r="E84" i="5"/>
  <c r="E80" i="5"/>
  <c r="E54" i="5"/>
  <c r="E52" i="5"/>
  <c r="E46" i="5"/>
  <c r="E41" i="5"/>
  <c r="E39" i="5"/>
  <c r="E38" i="5"/>
  <c r="E32" i="5"/>
  <c r="E31" i="5"/>
  <c r="E30" i="5"/>
  <c r="E28" i="5"/>
  <c r="E26" i="5"/>
  <c r="E23" i="5" s="1"/>
  <c r="E24" i="5"/>
  <c r="E18" i="5"/>
  <c r="E15" i="5"/>
  <c r="E12" i="5"/>
  <c r="E7" i="5"/>
  <c r="G95" i="10"/>
  <c r="G98" i="10"/>
  <c r="G97" i="10"/>
  <c r="G96" i="10"/>
  <c r="E34" i="5" l="1"/>
  <c r="E33" i="5" s="1"/>
  <c r="G7" i="5"/>
  <c r="E173" i="2"/>
  <c r="E181" i="2" s="1"/>
  <c r="E202" i="2" s="1"/>
  <c r="E6" i="5"/>
  <c r="E5" i="5" s="1"/>
  <c r="E44" i="5" s="1"/>
  <c r="E79" i="5"/>
  <c r="E76" i="5" s="1"/>
  <c r="E94" i="5" s="1"/>
  <c r="E74" i="5"/>
  <c r="F6" i="5"/>
  <c r="F5" i="5" s="1"/>
  <c r="F33" i="5"/>
  <c r="K41" i="20"/>
  <c r="L41" i="20" s="1"/>
  <c r="K42" i="20"/>
  <c r="L42" i="20" s="1"/>
  <c r="K43" i="20"/>
  <c r="L43" i="20" s="1"/>
  <c r="K44" i="20"/>
  <c r="L44" i="20" s="1"/>
  <c r="K45" i="20"/>
  <c r="L45" i="20" s="1"/>
  <c r="K46" i="20"/>
  <c r="L46" i="20" s="1"/>
  <c r="K47" i="20"/>
  <c r="L47" i="20" s="1"/>
  <c r="K48" i="20"/>
  <c r="L48" i="20" s="1"/>
  <c r="K49" i="20"/>
  <c r="L49" i="20" s="1"/>
  <c r="K50" i="20"/>
  <c r="L50" i="20" s="1"/>
  <c r="K51" i="20"/>
  <c r="L51" i="20" s="1"/>
  <c r="K52" i="20"/>
  <c r="L52" i="20" s="1"/>
  <c r="K53" i="20"/>
  <c r="L53" i="20" s="1"/>
  <c r="K54" i="20"/>
  <c r="L54" i="20" s="1"/>
  <c r="K55" i="20"/>
  <c r="L55" i="20" s="1"/>
  <c r="K56" i="20"/>
  <c r="L56" i="20" s="1"/>
  <c r="K57" i="20"/>
  <c r="L57" i="20" s="1"/>
  <c r="K58" i="20"/>
  <c r="L58" i="20" s="1"/>
  <c r="K59" i="20"/>
  <c r="L59" i="20" s="1"/>
  <c r="H41" i="20"/>
  <c r="I41" i="20" s="1"/>
  <c r="H42" i="20"/>
  <c r="I42" i="20" s="1"/>
  <c r="H43" i="20"/>
  <c r="I43" i="20" s="1"/>
  <c r="H44" i="20"/>
  <c r="I44" i="20" s="1"/>
  <c r="H45" i="20"/>
  <c r="I45" i="20" s="1"/>
  <c r="H46" i="20"/>
  <c r="I46" i="20" s="1"/>
  <c r="H47" i="20"/>
  <c r="I47" i="20" s="1"/>
  <c r="H48" i="20"/>
  <c r="I48" i="20" s="1"/>
  <c r="H49" i="20"/>
  <c r="I49" i="20" s="1"/>
  <c r="H50" i="20"/>
  <c r="I50" i="20" s="1"/>
  <c r="H51" i="20"/>
  <c r="I51" i="20" s="1"/>
  <c r="H52" i="20"/>
  <c r="I52" i="20" s="1"/>
  <c r="H53" i="20"/>
  <c r="I53" i="20" s="1"/>
  <c r="H54" i="20"/>
  <c r="I54" i="20" s="1"/>
  <c r="H55" i="20"/>
  <c r="I55" i="20" s="1"/>
  <c r="H56" i="20"/>
  <c r="I56" i="20" s="1"/>
  <c r="H57" i="20"/>
  <c r="I57" i="20" s="1"/>
  <c r="H58" i="20"/>
  <c r="I58" i="20" s="1"/>
  <c r="H59" i="20"/>
  <c r="I59" i="20" s="1"/>
  <c r="F44" i="5" l="1"/>
  <c r="E97" i="5"/>
  <c r="F97" i="5"/>
  <c r="H3" i="20"/>
  <c r="I3" i="20" s="1"/>
  <c r="K3" i="20"/>
  <c r="L3" i="20" s="1"/>
  <c r="H4" i="20"/>
  <c r="I4" i="20" s="1"/>
  <c r="K4" i="20"/>
  <c r="L4" i="20" s="1"/>
  <c r="H5" i="20"/>
  <c r="I5" i="20" s="1"/>
  <c r="K5" i="20"/>
  <c r="L5" i="20" s="1"/>
  <c r="H6" i="20"/>
  <c r="I6" i="20" s="1"/>
  <c r="K6" i="20"/>
  <c r="L6" i="20" s="1"/>
  <c r="H7" i="20"/>
  <c r="I7" i="20" s="1"/>
  <c r="K7" i="20"/>
  <c r="L7" i="20" s="1"/>
  <c r="G8" i="20"/>
  <c r="H8" i="20" s="1"/>
  <c r="I8" i="20" s="1"/>
  <c r="H9" i="20"/>
  <c r="I9" i="20" s="1"/>
  <c r="K9" i="20"/>
  <c r="L9" i="20" s="1"/>
  <c r="G10" i="20"/>
  <c r="K10" i="20" s="1"/>
  <c r="L10" i="20" s="1"/>
  <c r="H11" i="20"/>
  <c r="I11" i="20"/>
  <c r="K11" i="20"/>
  <c r="L11" i="20" s="1"/>
  <c r="G12" i="20"/>
  <c r="K12" i="20" s="1"/>
  <c r="L12" i="20" s="1"/>
  <c r="H13" i="20"/>
  <c r="I13" i="20" s="1"/>
  <c r="K13" i="20"/>
  <c r="L13" i="20" s="1"/>
  <c r="H14" i="20"/>
  <c r="I14" i="20" s="1"/>
  <c r="K14" i="20"/>
  <c r="L14" i="20" s="1"/>
  <c r="H15" i="20"/>
  <c r="I15" i="20" s="1"/>
  <c r="K15" i="20"/>
  <c r="L15" i="20" s="1"/>
  <c r="H16" i="20"/>
  <c r="I16" i="20" s="1"/>
  <c r="K16" i="20"/>
  <c r="L16" i="20" s="1"/>
  <c r="G17" i="20"/>
  <c r="H17" i="20" s="1"/>
  <c r="I17" i="20" s="1"/>
  <c r="D18" i="20"/>
  <c r="D93" i="20" s="1"/>
  <c r="D94" i="20" s="1"/>
  <c r="H19" i="20"/>
  <c r="I19" i="20" s="1"/>
  <c r="F62" i="20"/>
  <c r="H62" i="20" s="1"/>
  <c r="I62" i="20" s="1"/>
  <c r="K62" i="20"/>
  <c r="L62" i="20" s="1"/>
  <c r="H65" i="20"/>
  <c r="I65" i="20" s="1"/>
  <c r="K65" i="20"/>
  <c r="L65" i="20" s="1"/>
  <c r="K66" i="20"/>
  <c r="L66" i="20" s="1"/>
  <c r="F74" i="20"/>
  <c r="G74" i="20"/>
  <c r="H89" i="20"/>
  <c r="I89" i="20" s="1"/>
  <c r="K89" i="20"/>
  <c r="L89" i="20" s="1"/>
  <c r="H90" i="20"/>
  <c r="I90" i="20" s="1"/>
  <c r="K90" i="20"/>
  <c r="L90" i="20" s="1"/>
  <c r="H91" i="20"/>
  <c r="I91" i="20"/>
  <c r="K91" i="20"/>
  <c r="L91" i="20" s="1"/>
  <c r="H92" i="20"/>
  <c r="I92" i="20" s="1"/>
  <c r="K92" i="20"/>
  <c r="L92" i="20" s="1"/>
  <c r="C93" i="20"/>
  <c r="C94" i="20" s="1"/>
  <c r="E93" i="20"/>
  <c r="E94" i="20" s="1"/>
  <c r="H12" i="20" l="1"/>
  <c r="I12" i="20" s="1"/>
  <c r="F18" i="20"/>
  <c r="F93" i="20" s="1"/>
  <c r="F94" i="20" s="1"/>
  <c r="H10" i="20"/>
  <c r="I10" i="20" s="1"/>
  <c r="K8" i="20"/>
  <c r="L8" i="20" s="1"/>
  <c r="H66" i="20"/>
  <c r="I66" i="20" s="1"/>
  <c r="K19" i="20"/>
  <c r="L19" i="20" s="1"/>
  <c r="G18" i="20"/>
  <c r="K17" i="20"/>
  <c r="L17" i="20" s="1"/>
  <c r="K78" i="10"/>
  <c r="L78" i="10" s="1"/>
  <c r="G93" i="20" l="1"/>
  <c r="K18" i="20"/>
  <c r="L18" i="20" s="1"/>
  <c r="H18" i="20"/>
  <c r="I18" i="20" s="1"/>
  <c r="G94" i="20" l="1"/>
  <c r="K93" i="20"/>
  <c r="L93" i="20" s="1"/>
  <c r="K94" i="20" l="1"/>
  <c r="L94" i="20" s="1"/>
  <c r="H40" i="5" l="1"/>
  <c r="H102" i="5"/>
  <c r="H102" i="2" l="1"/>
  <c r="H114" i="2" l="1"/>
  <c r="K6" i="2"/>
  <c r="L6" i="2" s="1"/>
  <c r="K7" i="2"/>
  <c r="L7" i="2" s="1"/>
  <c r="K8" i="2"/>
  <c r="L8" i="2" s="1"/>
  <c r="K9" i="2"/>
  <c r="L9" i="2" s="1"/>
  <c r="K11" i="2"/>
  <c r="L11" i="2" s="1"/>
  <c r="K12" i="2"/>
  <c r="L12" i="2" s="1"/>
  <c r="K15" i="2"/>
  <c r="L15" i="2" s="1"/>
  <c r="K17" i="2"/>
  <c r="L17" i="2" s="1"/>
  <c r="K18" i="2"/>
  <c r="L18" i="2" s="1"/>
  <c r="K19" i="2"/>
  <c r="L19" i="2" s="1"/>
  <c r="K20" i="2"/>
  <c r="L20" i="2" s="1"/>
  <c r="K21" i="2"/>
  <c r="L21" i="2" s="1"/>
  <c r="K23" i="2"/>
  <c r="L23" i="2" s="1"/>
  <c r="K25" i="2"/>
  <c r="L25" i="2" s="1"/>
  <c r="K26" i="2"/>
  <c r="L26" i="2" s="1"/>
  <c r="K27" i="2"/>
  <c r="L27" i="2" s="1"/>
  <c r="K28" i="2"/>
  <c r="L28" i="2" s="1"/>
  <c r="K29" i="2"/>
  <c r="L29" i="2" s="1"/>
  <c r="K31" i="2"/>
  <c r="L31" i="2" s="1"/>
  <c r="K37" i="2"/>
  <c r="L37" i="2" s="1"/>
  <c r="K38" i="2"/>
  <c r="L38" i="2" s="1"/>
  <c r="K39" i="2"/>
  <c r="L39" i="2" s="1"/>
  <c r="K41" i="2"/>
  <c r="L41" i="2" s="1"/>
  <c r="K42" i="2"/>
  <c r="L42" i="2" s="1"/>
  <c r="K43" i="2"/>
  <c r="L43" i="2" s="1"/>
  <c r="K44" i="2"/>
  <c r="L44" i="2" s="1"/>
  <c r="K45" i="2"/>
  <c r="L45" i="2" s="1"/>
  <c r="K46" i="2"/>
  <c r="L46" i="2" s="1"/>
  <c r="K47" i="2"/>
  <c r="L47" i="2" s="1"/>
  <c r="K48" i="2"/>
  <c r="L48" i="2" s="1"/>
  <c r="K49" i="2"/>
  <c r="L49" i="2" s="1"/>
  <c r="K50" i="2"/>
  <c r="L50" i="2" s="1"/>
  <c r="K52" i="2"/>
  <c r="L52" i="2" s="1"/>
  <c r="K54" i="2"/>
  <c r="L54" i="2" s="1"/>
  <c r="K55" i="2"/>
  <c r="L55" i="2" s="1"/>
  <c r="K56" i="2"/>
  <c r="L56" i="2" s="1"/>
  <c r="K57" i="2"/>
  <c r="L57" i="2" s="1"/>
  <c r="K58" i="2"/>
  <c r="L58" i="2" s="1"/>
  <c r="K62" i="2"/>
  <c r="L62" i="2" s="1"/>
  <c r="K63" i="2"/>
  <c r="L63" i="2" s="1"/>
  <c r="K65" i="2"/>
  <c r="L65" i="2" s="1"/>
  <c r="K66" i="2"/>
  <c r="L66" i="2" s="1"/>
  <c r="K69" i="2"/>
  <c r="L69" i="2" s="1"/>
  <c r="K72" i="2"/>
  <c r="L72" i="2" s="1"/>
  <c r="K73" i="2"/>
  <c r="L73" i="2" s="1"/>
  <c r="K74" i="2"/>
  <c r="L74" i="2" s="1"/>
  <c r="K75" i="2"/>
  <c r="L75" i="2" s="1"/>
  <c r="K76" i="2"/>
  <c r="L76" i="2" s="1"/>
  <c r="K78" i="2"/>
  <c r="L78" i="2" s="1"/>
  <c r="K79" i="2"/>
  <c r="L79" i="2" s="1"/>
  <c r="K80" i="2"/>
  <c r="L80" i="2" s="1"/>
  <c r="K81" i="2"/>
  <c r="L81" i="2" s="1"/>
  <c r="K83" i="2"/>
  <c r="L83" i="2" s="1"/>
  <c r="K84" i="2"/>
  <c r="L84" i="2" s="1"/>
  <c r="K86" i="2"/>
  <c r="L86" i="2" s="1"/>
  <c r="K87" i="2"/>
  <c r="L87" i="2" s="1"/>
  <c r="K88" i="2"/>
  <c r="L88" i="2" s="1"/>
  <c r="K89" i="2"/>
  <c r="L89" i="2" s="1"/>
  <c r="K90" i="2"/>
  <c r="L90" i="2" s="1"/>
  <c r="K92" i="2"/>
  <c r="L92" i="2" s="1"/>
  <c r="K93" i="2"/>
  <c r="L93" i="2" s="1"/>
  <c r="K95" i="2"/>
  <c r="L95" i="2" s="1"/>
  <c r="K96" i="2"/>
  <c r="L96" i="2" s="1"/>
  <c r="K97" i="2"/>
  <c r="L97" i="2" s="1"/>
  <c r="K99" i="2"/>
  <c r="L99" i="2" s="1"/>
  <c r="K100" i="2"/>
  <c r="L100" i="2" s="1"/>
  <c r="K101" i="2"/>
  <c r="L101" i="2" s="1"/>
  <c r="K102" i="2"/>
  <c r="L102" i="2" s="1"/>
  <c r="K103" i="2"/>
  <c r="L103" i="2" s="1"/>
  <c r="K105" i="2"/>
  <c r="L105" i="2" s="1"/>
  <c r="K106" i="2"/>
  <c r="L106" i="2" s="1"/>
  <c r="K107" i="2"/>
  <c r="L107" i="2" s="1"/>
  <c r="K108" i="2"/>
  <c r="L108" i="2" s="1"/>
  <c r="K109" i="2"/>
  <c r="L109" i="2" s="1"/>
  <c r="K111" i="2"/>
  <c r="L111" i="2" s="1"/>
  <c r="K114" i="2"/>
  <c r="L114" i="2" s="1"/>
  <c r="K115" i="2"/>
  <c r="L115" i="2" s="1"/>
  <c r="K116" i="2"/>
  <c r="L116" i="2" s="1"/>
  <c r="K117" i="2"/>
  <c r="L117" i="2" s="1"/>
  <c r="K119" i="2"/>
  <c r="L119" i="2" s="1"/>
  <c r="K120" i="2"/>
  <c r="L120" i="2" s="1"/>
  <c r="K121" i="2"/>
  <c r="L121" i="2" s="1"/>
  <c r="K122" i="2"/>
  <c r="L122" i="2" s="1"/>
  <c r="K126" i="2"/>
  <c r="L126" i="2" s="1"/>
  <c r="K127" i="2"/>
  <c r="L127" i="2" s="1"/>
  <c r="K128" i="2"/>
  <c r="L128" i="2" s="1"/>
  <c r="K129" i="2"/>
  <c r="L129" i="2" s="1"/>
  <c r="K131" i="2"/>
  <c r="L131" i="2" s="1"/>
  <c r="K132" i="2"/>
  <c r="L132" i="2" s="1"/>
  <c r="K134" i="2"/>
  <c r="L134" i="2" s="1"/>
  <c r="K135" i="2"/>
  <c r="L135" i="2" s="1"/>
  <c r="K136" i="2"/>
  <c r="L136" i="2" s="1"/>
  <c r="K137" i="2"/>
  <c r="L137" i="2" s="1"/>
  <c r="K139" i="2"/>
  <c r="L139" i="2" s="1"/>
  <c r="K140" i="2"/>
  <c r="L140" i="2" s="1"/>
  <c r="K141" i="2"/>
  <c r="L141" i="2" s="1"/>
  <c r="K142" i="2"/>
  <c r="L142" i="2" s="1"/>
  <c r="K143" i="2"/>
  <c r="L143" i="2" s="1"/>
  <c r="K144" i="2"/>
  <c r="L144" i="2" s="1"/>
  <c r="K145" i="2"/>
  <c r="L145" i="2" s="1"/>
  <c r="K147" i="2"/>
  <c r="L147" i="2" s="1"/>
  <c r="K148" i="2"/>
  <c r="L148" i="2" s="1"/>
  <c r="K149" i="2"/>
  <c r="L149" i="2" s="1"/>
  <c r="K152" i="2"/>
  <c r="L152" i="2" s="1"/>
  <c r="K154" i="2"/>
  <c r="L154" i="2" s="1"/>
  <c r="K155" i="2"/>
  <c r="L155" i="2" s="1"/>
  <c r="K156" i="2"/>
  <c r="L156" i="2" s="1"/>
  <c r="K157" i="2"/>
  <c r="L157" i="2" s="1"/>
  <c r="K158" i="2"/>
  <c r="L158" i="2" s="1"/>
  <c r="K159" i="2"/>
  <c r="L159" i="2" s="1"/>
  <c r="K160" i="2"/>
  <c r="L160" i="2" s="1"/>
  <c r="K163" i="2"/>
  <c r="L163" i="2" s="1"/>
  <c r="K164" i="2"/>
  <c r="L164" i="2" s="1"/>
  <c r="K166" i="2"/>
  <c r="L166" i="2" s="1"/>
  <c r="K167" i="2"/>
  <c r="L167" i="2" s="1"/>
  <c r="K168" i="2"/>
  <c r="L168" i="2" s="1"/>
  <c r="K170" i="2"/>
  <c r="L170" i="2" s="1"/>
  <c r="K171" i="2"/>
  <c r="L171" i="2" s="1"/>
  <c r="K175" i="2"/>
  <c r="L175" i="2" s="1"/>
  <c r="K176" i="2"/>
  <c r="L176" i="2" s="1"/>
  <c r="K177" i="2"/>
  <c r="L177" i="2" s="1"/>
  <c r="K178" i="2"/>
  <c r="L178" i="2" s="1"/>
  <c r="K179" i="2"/>
  <c r="L179" i="2" s="1"/>
  <c r="K180" i="2"/>
  <c r="L180" i="2" s="1"/>
  <c r="K183" i="2"/>
  <c r="L183" i="2" s="1"/>
  <c r="K185" i="2"/>
  <c r="L185" i="2" s="1"/>
  <c r="K186" i="2"/>
  <c r="L186" i="2" s="1"/>
  <c r="K187" i="2"/>
  <c r="L187" i="2" s="1"/>
  <c r="K188" i="2"/>
  <c r="L188" i="2" s="1"/>
  <c r="K189" i="2"/>
  <c r="L189" i="2" s="1"/>
  <c r="K193" i="2"/>
  <c r="L193" i="2" s="1"/>
  <c r="K194" i="2"/>
  <c r="L194" i="2" s="1"/>
  <c r="K196" i="2"/>
  <c r="L196" i="2" s="1"/>
  <c r="K197" i="2"/>
  <c r="L197" i="2" s="1"/>
  <c r="K199" i="2"/>
  <c r="L199" i="2" s="1"/>
  <c r="K201" i="2"/>
  <c r="L201" i="2" s="1"/>
  <c r="M94" i="5" l="1"/>
  <c r="M79" i="5"/>
  <c r="J94" i="5"/>
  <c r="J79" i="5"/>
  <c r="K73" i="10" l="1"/>
  <c r="L73" i="10" s="1"/>
  <c r="C71" i="18" l="1"/>
  <c r="C67" i="18"/>
  <c r="C60" i="18"/>
  <c r="C35" i="18"/>
  <c r="F47" i="11"/>
  <c r="E47" i="11"/>
  <c r="F43" i="11"/>
  <c r="E43" i="11"/>
  <c r="F32" i="11"/>
  <c r="E32" i="11"/>
  <c r="F29" i="11"/>
  <c r="F28" i="11" s="1"/>
  <c r="E29" i="11"/>
  <c r="F17" i="11"/>
  <c r="F58" i="11" s="1"/>
  <c r="E17" i="11"/>
  <c r="E58" i="11" s="1"/>
  <c r="F11" i="11"/>
  <c r="F57" i="11" s="1"/>
  <c r="E11" i="11"/>
  <c r="E10" i="11" s="1"/>
  <c r="E26" i="11" s="1"/>
  <c r="F3" i="11"/>
  <c r="E3" i="11"/>
  <c r="E42" i="11" l="1"/>
  <c r="F10" i="11"/>
  <c r="F26" i="11" s="1"/>
  <c r="E28" i="11"/>
  <c r="E54" i="11" s="1"/>
  <c r="F42" i="11"/>
  <c r="F54" i="11" s="1"/>
  <c r="E57" i="11"/>
  <c r="G54" i="5" l="1"/>
  <c r="K53" i="2" l="1"/>
  <c r="L53" i="2" s="1"/>
  <c r="C53" i="2"/>
  <c r="K14" i="2"/>
  <c r="L14" i="2" s="1"/>
  <c r="K198" i="2"/>
  <c r="L198" i="2" s="1"/>
  <c r="K195" i="2"/>
  <c r="L195" i="2" s="1"/>
  <c r="K153" i="2"/>
  <c r="L153" i="2" s="1"/>
  <c r="K190" i="2"/>
  <c r="L190" i="2" s="1"/>
  <c r="K184" i="2"/>
  <c r="L184" i="2" s="1"/>
  <c r="K125" i="2"/>
  <c r="L125" i="2" s="1"/>
  <c r="K82" i="2"/>
  <c r="L82" i="2" s="1"/>
  <c r="K32" i="2"/>
  <c r="L32" i="2" s="1"/>
  <c r="K33" i="2" l="1"/>
  <c r="L33" i="2" s="1"/>
  <c r="K70" i="2"/>
  <c r="L70" i="2" s="1"/>
  <c r="K30" i="2"/>
  <c r="L30" i="2" s="1"/>
  <c r="K51" i="2"/>
  <c r="L51" i="2" s="1"/>
  <c r="K36" i="2"/>
  <c r="L36" i="2" s="1"/>
  <c r="K40" i="2"/>
  <c r="L40" i="2" s="1"/>
  <c r="K91" i="2"/>
  <c r="L91" i="2" s="1"/>
  <c r="D79" i="5"/>
  <c r="G52" i="5"/>
  <c r="K35" i="2" l="1"/>
  <c r="L35" i="2" s="1"/>
  <c r="H55" i="5"/>
  <c r="I55" i="5" s="1"/>
  <c r="K26" i="5"/>
  <c r="L26" i="5" s="1"/>
  <c r="K31" i="5"/>
  <c r="L31" i="5" s="1"/>
  <c r="H116" i="2" l="1"/>
  <c r="D3" i="17" l="1"/>
  <c r="K36" i="5" l="1"/>
  <c r="L36" i="5" s="1"/>
  <c r="K35" i="5"/>
  <c r="L35" i="5" s="1"/>
  <c r="H15" i="10" l="1"/>
  <c r="I15" i="10" s="1"/>
  <c r="K6" i="10"/>
  <c r="L6" i="10" s="1"/>
  <c r="K7" i="10"/>
  <c r="L7" i="10" s="1"/>
  <c r="K8" i="10"/>
  <c r="L8" i="10" s="1"/>
  <c r="K9" i="10"/>
  <c r="L9" i="10" s="1"/>
  <c r="K10" i="10"/>
  <c r="L10" i="10" s="1"/>
  <c r="K11" i="10"/>
  <c r="L11" i="10" s="1"/>
  <c r="K12" i="10"/>
  <c r="L12" i="10" s="1"/>
  <c r="K13" i="10"/>
  <c r="L13" i="10" s="1"/>
  <c r="K14" i="10"/>
  <c r="L14" i="10" s="1"/>
  <c r="K15" i="10"/>
  <c r="L15" i="10" s="1"/>
  <c r="K16" i="10"/>
  <c r="L16" i="10" s="1"/>
  <c r="K17" i="10"/>
  <c r="L17" i="10" s="1"/>
  <c r="K18" i="10"/>
  <c r="L18" i="10" s="1"/>
  <c r="K19" i="10"/>
  <c r="L19" i="10" s="1"/>
  <c r="K20" i="10"/>
  <c r="L20" i="10" s="1"/>
  <c r="K21" i="10"/>
  <c r="L21" i="10" s="1"/>
  <c r="K22" i="10"/>
  <c r="L22" i="10" s="1"/>
  <c r="K23" i="10"/>
  <c r="L23" i="10" s="1"/>
  <c r="K24" i="10"/>
  <c r="L24" i="10" s="1"/>
  <c r="K25" i="10"/>
  <c r="L25" i="10" s="1"/>
  <c r="K26" i="10"/>
  <c r="L26" i="10" s="1"/>
  <c r="K27" i="10"/>
  <c r="L27" i="10" s="1"/>
  <c r="K28" i="10"/>
  <c r="L28" i="10" s="1"/>
  <c r="K29" i="10"/>
  <c r="L29" i="10" s="1"/>
  <c r="K30" i="10"/>
  <c r="L30" i="10" s="1"/>
  <c r="K31" i="10"/>
  <c r="L31" i="10" s="1"/>
  <c r="K32" i="10"/>
  <c r="L32" i="10" s="1"/>
  <c r="K33" i="10"/>
  <c r="L33" i="10" s="1"/>
  <c r="K34" i="10"/>
  <c r="L34" i="10" s="1"/>
  <c r="K35" i="10"/>
  <c r="L35" i="10" s="1"/>
  <c r="K36" i="10"/>
  <c r="L36" i="10" s="1"/>
  <c r="K37" i="10"/>
  <c r="L37" i="10" s="1"/>
  <c r="K38" i="10"/>
  <c r="L38" i="10" s="1"/>
  <c r="K39" i="10"/>
  <c r="L39" i="10" s="1"/>
  <c r="K40" i="10"/>
  <c r="L40" i="10" s="1"/>
  <c r="K41" i="10"/>
  <c r="L41" i="10" s="1"/>
  <c r="K42" i="10"/>
  <c r="L42" i="10" s="1"/>
  <c r="K43" i="10"/>
  <c r="L43" i="10" s="1"/>
  <c r="H6" i="10"/>
  <c r="I6" i="10" s="1"/>
  <c r="H7" i="10"/>
  <c r="I7" i="10" s="1"/>
  <c r="H8" i="10"/>
  <c r="I8" i="10" s="1"/>
  <c r="H9" i="10"/>
  <c r="I9" i="10" s="1"/>
  <c r="H10" i="10"/>
  <c r="I10" i="10" s="1"/>
  <c r="H11" i="10"/>
  <c r="I11" i="10" s="1"/>
  <c r="H13" i="10"/>
  <c r="I13" i="10" s="1"/>
  <c r="H14" i="10"/>
  <c r="I14" i="10" s="1"/>
  <c r="H16" i="10"/>
  <c r="I16" i="10" s="1"/>
  <c r="H17" i="10"/>
  <c r="I17" i="10" s="1"/>
  <c r="H18" i="10"/>
  <c r="I18" i="10" s="1"/>
  <c r="H19" i="10"/>
  <c r="I19" i="10" s="1"/>
  <c r="H20" i="10"/>
  <c r="I20" i="10" s="1"/>
  <c r="H21" i="10"/>
  <c r="I21" i="10" s="1"/>
  <c r="H22" i="10"/>
  <c r="I22" i="10" s="1"/>
  <c r="H23" i="10"/>
  <c r="I23" i="10" s="1"/>
  <c r="H24" i="10"/>
  <c r="I24" i="10" s="1"/>
  <c r="H25" i="10"/>
  <c r="I25" i="10" s="1"/>
  <c r="H26" i="10"/>
  <c r="I26" i="10" s="1"/>
  <c r="H27" i="10"/>
  <c r="I27" i="10" s="1"/>
  <c r="H28" i="10"/>
  <c r="I28" i="10" s="1"/>
  <c r="H30" i="10"/>
  <c r="I30" i="10" s="1"/>
  <c r="H31" i="10"/>
  <c r="I31" i="10" s="1"/>
  <c r="H32" i="10"/>
  <c r="I32" i="10" s="1"/>
  <c r="H33" i="10"/>
  <c r="I33" i="10" s="1"/>
  <c r="H34" i="10"/>
  <c r="I34" i="10" s="1"/>
  <c r="H35" i="10"/>
  <c r="I35" i="10" s="1"/>
  <c r="H36" i="10"/>
  <c r="I36" i="10" s="1"/>
  <c r="H37" i="10"/>
  <c r="I37" i="10" s="1"/>
  <c r="H38" i="10"/>
  <c r="I38" i="10" s="1"/>
  <c r="H39" i="10"/>
  <c r="I39" i="10" s="1"/>
  <c r="H40" i="10"/>
  <c r="I40" i="10" s="1"/>
  <c r="H41" i="10"/>
  <c r="I41" i="10" s="1"/>
  <c r="H42" i="10"/>
  <c r="I42" i="10" s="1"/>
  <c r="H43" i="10"/>
  <c r="I43" i="10" s="1"/>
  <c r="G23" i="5" l="1"/>
  <c r="G28" i="5"/>
  <c r="H38" i="2" l="1"/>
  <c r="I38" i="2" s="1"/>
  <c r="H40" i="2"/>
  <c r="I40" i="2" s="1"/>
  <c r="H39" i="2"/>
  <c r="I39" i="2" s="1"/>
  <c r="H41" i="2"/>
  <c r="I41" i="2" s="1"/>
  <c r="H42" i="2"/>
  <c r="I42" i="2" s="1"/>
  <c r="H43" i="2"/>
  <c r="I43" i="2" s="1"/>
  <c r="H44" i="2"/>
  <c r="I44" i="2" s="1"/>
  <c r="H45" i="2"/>
  <c r="I45" i="2" s="1"/>
  <c r="H46" i="2"/>
  <c r="I46" i="2" s="1"/>
  <c r="H47" i="2"/>
  <c r="I47" i="2" s="1"/>
  <c r="H48" i="2"/>
  <c r="I48" i="2" s="1"/>
  <c r="H49" i="2"/>
  <c r="I49" i="2" s="1"/>
  <c r="H50" i="2"/>
  <c r="I50" i="2" s="1"/>
  <c r="H51" i="2"/>
  <c r="I51" i="2" s="1"/>
  <c r="H52" i="2"/>
  <c r="I52" i="2" s="1"/>
  <c r="H53" i="2"/>
  <c r="I53" i="2" s="1"/>
  <c r="H54" i="2"/>
  <c r="I54" i="2" s="1"/>
  <c r="H55" i="2"/>
  <c r="I55" i="2" s="1"/>
  <c r="H56" i="2"/>
  <c r="I56" i="2" s="1"/>
  <c r="H57" i="2"/>
  <c r="I57" i="2" s="1"/>
  <c r="H58" i="2"/>
  <c r="I58" i="2" s="1"/>
  <c r="H62" i="2"/>
  <c r="I62" i="2" s="1"/>
  <c r="H63" i="2"/>
  <c r="I63" i="2" s="1"/>
  <c r="H65" i="2"/>
  <c r="I65" i="2" s="1"/>
  <c r="H66" i="2"/>
  <c r="I66" i="2" s="1"/>
  <c r="H69" i="2"/>
  <c r="I69" i="2" s="1"/>
  <c r="H70" i="2"/>
  <c r="I70" i="2" s="1"/>
  <c r="H72" i="2"/>
  <c r="I72" i="2" s="1"/>
  <c r="H73" i="2"/>
  <c r="I73" i="2" s="1"/>
  <c r="H74" i="2"/>
  <c r="I74" i="2" s="1"/>
  <c r="H75" i="2"/>
  <c r="I75" i="2" s="1"/>
  <c r="H76" i="2"/>
  <c r="I76" i="2" s="1"/>
  <c r="H78" i="2"/>
  <c r="I78" i="2" s="1"/>
  <c r="H79" i="2"/>
  <c r="I79" i="2" s="1"/>
  <c r="H80" i="2"/>
  <c r="I80" i="2" s="1"/>
  <c r="H81" i="2"/>
  <c r="I81" i="2" s="1"/>
  <c r="H82" i="2"/>
  <c r="I82" i="2" s="1"/>
  <c r="H83" i="2"/>
  <c r="I83" i="2" s="1"/>
  <c r="H84" i="2"/>
  <c r="I84" i="2" s="1"/>
  <c r="H86" i="2"/>
  <c r="I86" i="2" s="1"/>
  <c r="H87" i="2"/>
  <c r="I87" i="2" s="1"/>
  <c r="H88" i="2"/>
  <c r="I88" i="2" s="1"/>
  <c r="H89" i="2"/>
  <c r="I89" i="2" s="1"/>
  <c r="H90" i="2"/>
  <c r="I90" i="2" s="1"/>
  <c r="H91" i="2"/>
  <c r="I91" i="2" s="1"/>
  <c r="H92" i="2"/>
  <c r="I92" i="2" s="1"/>
  <c r="H93" i="2"/>
  <c r="I93" i="2" s="1"/>
  <c r="H95" i="2"/>
  <c r="I95" i="2" s="1"/>
  <c r="H96" i="2"/>
  <c r="I96" i="2" s="1"/>
  <c r="H97" i="2"/>
  <c r="I97" i="2" s="1"/>
  <c r="H99" i="2"/>
  <c r="I99" i="2" s="1"/>
  <c r="H100" i="2"/>
  <c r="I100" i="2" s="1"/>
  <c r="H101" i="2"/>
  <c r="I101" i="2" s="1"/>
  <c r="I102" i="2"/>
  <c r="H103" i="2"/>
  <c r="I103" i="2" s="1"/>
  <c r="H105" i="2"/>
  <c r="I105" i="2" s="1"/>
  <c r="H106" i="2"/>
  <c r="I106" i="2" s="1"/>
  <c r="H107" i="2"/>
  <c r="I107" i="2" s="1"/>
  <c r="H108" i="2"/>
  <c r="I108" i="2" s="1"/>
  <c r="H109" i="2"/>
  <c r="I109" i="2" s="1"/>
  <c r="H111" i="2"/>
  <c r="I111" i="2" s="1"/>
  <c r="H36" i="2" l="1"/>
  <c r="I36" i="2" s="1"/>
  <c r="H37" i="2"/>
  <c r="I37" i="2" s="1"/>
  <c r="K44" i="10" l="1"/>
  <c r="L44" i="10" s="1"/>
  <c r="K45" i="10"/>
  <c r="L45" i="10" s="1"/>
  <c r="K46" i="10"/>
  <c r="L46" i="10" s="1"/>
  <c r="K47" i="10"/>
  <c r="L47" i="10" s="1"/>
  <c r="K48" i="10"/>
  <c r="L48" i="10" s="1"/>
  <c r="K49" i="10"/>
  <c r="L49" i="10" s="1"/>
  <c r="K50" i="10"/>
  <c r="L50" i="10" s="1"/>
  <c r="K51" i="10"/>
  <c r="L51" i="10" s="1"/>
  <c r="K52" i="10"/>
  <c r="L52" i="10" s="1"/>
  <c r="K53" i="10"/>
  <c r="L53" i="10" s="1"/>
  <c r="K54" i="10"/>
  <c r="L54" i="10" s="1"/>
  <c r="K55" i="10"/>
  <c r="L55" i="10" s="1"/>
  <c r="K56" i="10"/>
  <c r="L56" i="10" s="1"/>
  <c r="K57" i="10"/>
  <c r="L57" i="10" s="1"/>
  <c r="K58" i="10"/>
  <c r="L58" i="10" s="1"/>
  <c r="K59" i="10"/>
  <c r="L59" i="10" s="1"/>
  <c r="K60" i="10"/>
  <c r="L60" i="10" s="1"/>
  <c r="K61" i="10"/>
  <c r="L61" i="10" s="1"/>
  <c r="K62" i="10"/>
  <c r="L62" i="10" s="1"/>
  <c r="K63" i="10"/>
  <c r="L63" i="10" s="1"/>
  <c r="K64" i="10"/>
  <c r="L64" i="10" s="1"/>
  <c r="K65" i="10"/>
  <c r="L65" i="10" s="1"/>
  <c r="K66" i="10"/>
  <c r="L66" i="10" s="1"/>
  <c r="K67" i="10"/>
  <c r="L67" i="10" s="1"/>
  <c r="K68" i="10"/>
  <c r="L68" i="10" s="1"/>
  <c r="K69" i="10"/>
  <c r="L69" i="10" s="1"/>
  <c r="K70" i="10"/>
  <c r="L70" i="10" s="1"/>
  <c r="K71" i="10"/>
  <c r="L71" i="10" s="1"/>
  <c r="K72" i="10"/>
  <c r="L72" i="10" s="1"/>
  <c r="K74" i="10"/>
  <c r="L74" i="10" s="1"/>
  <c r="K75" i="10"/>
  <c r="L75" i="10" s="1"/>
  <c r="K76" i="10"/>
  <c r="L76" i="10" s="1"/>
  <c r="K77" i="10"/>
  <c r="L77" i="10" s="1"/>
  <c r="K79" i="10"/>
  <c r="L79" i="10" s="1"/>
  <c r="K80" i="10"/>
  <c r="L80" i="10" s="1"/>
  <c r="K81" i="10"/>
  <c r="L81" i="10" s="1"/>
  <c r="K82" i="10"/>
  <c r="L82" i="10" s="1"/>
  <c r="K83" i="10"/>
  <c r="L83" i="10" s="1"/>
  <c r="K84" i="10"/>
  <c r="L84" i="10" s="1"/>
  <c r="K85" i="10"/>
  <c r="L85" i="10" s="1"/>
  <c r="K86" i="10"/>
  <c r="L86" i="10" s="1"/>
  <c r="K90" i="10"/>
  <c r="L90" i="10" s="1"/>
  <c r="K91" i="10"/>
  <c r="L91" i="10" s="1"/>
  <c r="K92" i="10"/>
  <c r="L92" i="10" s="1"/>
  <c r="K93" i="10"/>
  <c r="L93" i="10" s="1"/>
  <c r="K94" i="10"/>
  <c r="L94" i="10" s="1"/>
  <c r="K99" i="10"/>
  <c r="L99" i="10" s="1"/>
  <c r="K100" i="10"/>
  <c r="L100" i="10" s="1"/>
  <c r="K101" i="10"/>
  <c r="L101" i="10" s="1"/>
  <c r="D76" i="5"/>
  <c r="D94" i="5" s="1"/>
  <c r="D54" i="5"/>
  <c r="D52" i="5" s="1"/>
  <c r="D74" i="5" s="1"/>
  <c r="D43" i="5"/>
  <c r="D41" i="5" s="1"/>
  <c r="D40" i="5"/>
  <c r="D39" i="5"/>
  <c r="D38" i="5"/>
  <c r="D26" i="5"/>
  <c r="D23" i="5" s="1"/>
  <c r="D18" i="5"/>
  <c r="D15" i="5"/>
  <c r="D12" i="5"/>
  <c r="D8" i="5"/>
  <c r="D7" i="5" s="1"/>
  <c r="D6" i="5" l="1"/>
  <c r="D5" i="5" s="1"/>
  <c r="D34" i="5"/>
  <c r="D33" i="5" s="1"/>
  <c r="D97" i="5" s="1"/>
  <c r="D44" i="5" l="1"/>
  <c r="H99" i="10"/>
  <c r="H100" i="10"/>
  <c r="H101" i="10"/>
  <c r="H90" i="10" l="1"/>
  <c r="H58" i="10"/>
  <c r="I58" i="10" s="1"/>
  <c r="H59" i="10"/>
  <c r="I59" i="10" s="1"/>
  <c r="H60" i="10"/>
  <c r="I60" i="10" s="1"/>
  <c r="H61" i="10"/>
  <c r="I61" i="10" s="1"/>
  <c r="H62" i="10"/>
  <c r="I62" i="10" s="1"/>
  <c r="H63" i="10"/>
  <c r="I63" i="10" s="1"/>
  <c r="H64" i="10"/>
  <c r="I64" i="10" s="1"/>
  <c r="H65" i="10"/>
  <c r="I65" i="10" s="1"/>
  <c r="H66" i="10"/>
  <c r="I66" i="10" s="1"/>
  <c r="H67" i="10"/>
  <c r="I67" i="10" s="1"/>
  <c r="H68" i="10"/>
  <c r="I68" i="10" s="1"/>
  <c r="H69" i="10"/>
  <c r="I69" i="10" s="1"/>
  <c r="H70" i="10"/>
  <c r="I70" i="10" s="1"/>
  <c r="H71" i="10"/>
  <c r="I71" i="10" s="1"/>
  <c r="H72" i="10"/>
  <c r="I72" i="10" s="1"/>
  <c r="H73" i="10"/>
  <c r="I73" i="10" s="1"/>
  <c r="H74" i="10"/>
  <c r="I74" i="10" s="1"/>
  <c r="H75" i="10"/>
  <c r="I75" i="10" s="1"/>
  <c r="H76" i="10"/>
  <c r="I76" i="10" s="1"/>
  <c r="H77" i="10"/>
  <c r="I77" i="10" s="1"/>
  <c r="H78" i="10"/>
  <c r="I78" i="10" s="1"/>
  <c r="H79" i="10"/>
  <c r="I79" i="10" s="1"/>
  <c r="H80" i="10"/>
  <c r="I80" i="10" s="1"/>
  <c r="H81" i="10"/>
  <c r="I81" i="10" s="1"/>
  <c r="H82" i="10"/>
  <c r="I82" i="10" s="1"/>
  <c r="H83" i="10"/>
  <c r="I83" i="10" s="1"/>
  <c r="H84" i="10"/>
  <c r="I84" i="10" s="1"/>
  <c r="H57" i="10"/>
  <c r="I57" i="10" s="1"/>
  <c r="K98" i="10"/>
  <c r="L98" i="10" s="1"/>
  <c r="K97" i="10"/>
  <c r="L97" i="10" s="1"/>
  <c r="K96" i="10"/>
  <c r="L96" i="10" s="1"/>
  <c r="K95" i="10"/>
  <c r="L95" i="10" s="1"/>
  <c r="C98" i="10" l="1"/>
  <c r="C97" i="10"/>
  <c r="C96" i="10"/>
  <c r="C95" i="10"/>
  <c r="C88" i="10"/>
  <c r="C87" i="10"/>
  <c r="H8" i="5" l="1"/>
  <c r="G15" i="5"/>
  <c r="K8" i="5" l="1"/>
  <c r="L8" i="5" s="1"/>
  <c r="C54" i="5" l="1"/>
  <c r="C52" i="5" s="1"/>
  <c r="J15" i="5"/>
  <c r="M15" i="5"/>
  <c r="C39" i="5"/>
  <c r="C38" i="5"/>
  <c r="C32" i="5"/>
  <c r="C31" i="5"/>
  <c r="C30" i="5"/>
  <c r="C26" i="5"/>
  <c r="C24" i="5"/>
  <c r="C23" i="5" s="1"/>
  <c r="C90" i="5"/>
  <c r="C88" i="5"/>
  <c r="C86" i="5"/>
  <c r="C84" i="5"/>
  <c r="C80" i="5"/>
  <c r="C46" i="5"/>
  <c r="C41" i="5"/>
  <c r="C28" i="5"/>
  <c r="C18" i="5"/>
  <c r="C15" i="5"/>
  <c r="C12" i="5"/>
  <c r="C7" i="5"/>
  <c r="C34" i="5" l="1"/>
  <c r="C74" i="5"/>
  <c r="C79" i="5"/>
  <c r="C76" i="5" s="1"/>
  <c r="C94" i="5" s="1"/>
  <c r="C33" i="5"/>
  <c r="C6" i="5"/>
  <c r="C5" i="5" s="1"/>
  <c r="C44" i="5" l="1"/>
  <c r="C97" i="5" s="1"/>
  <c r="H6" i="2"/>
  <c r="I6" i="2" s="1"/>
  <c r="K182" i="2"/>
  <c r="L182" i="2" s="1"/>
  <c r="K138" i="2"/>
  <c r="L138" i="2" s="1"/>
  <c r="K192" i="2"/>
  <c r="L192" i="2" s="1"/>
  <c r="K133" i="2"/>
  <c r="L133" i="2" s="1"/>
  <c r="K130" i="2"/>
  <c r="L130" i="2" s="1"/>
  <c r="H94" i="2"/>
  <c r="K87" i="10"/>
  <c r="L87" i="10" s="1"/>
  <c r="K24" i="2"/>
  <c r="L24" i="2" s="1"/>
  <c r="K5" i="2"/>
  <c r="L5" i="2" s="1"/>
  <c r="K174" i="2"/>
  <c r="L174" i="2" s="1"/>
  <c r="K169" i="2"/>
  <c r="L169" i="2" s="1"/>
  <c r="K162" i="2"/>
  <c r="L162" i="2" s="1"/>
  <c r="K146" i="2"/>
  <c r="L146" i="2" s="1"/>
  <c r="K124" i="2"/>
  <c r="L124" i="2" s="1"/>
  <c r="K118" i="2"/>
  <c r="L118" i="2" s="1"/>
  <c r="K113" i="2"/>
  <c r="L113" i="2" s="1"/>
  <c r="K22" i="2"/>
  <c r="L22" i="2" s="1"/>
  <c r="K16" i="2"/>
  <c r="L16" i="2" s="1"/>
  <c r="K13" i="2"/>
  <c r="L13" i="2" s="1"/>
  <c r="K10" i="2"/>
  <c r="L10" i="2" s="1"/>
  <c r="C190" i="2"/>
  <c r="C182" i="2" s="1"/>
  <c r="C198" i="2"/>
  <c r="C196" i="2"/>
  <c r="C195" i="2"/>
  <c r="C153" i="2"/>
  <c r="C151" i="2" s="1"/>
  <c r="C150" i="2" s="1"/>
  <c r="C27" i="2"/>
  <c r="C24" i="2" s="1"/>
  <c r="C197" i="2"/>
  <c r="C125" i="2"/>
  <c r="C124" i="2" s="1"/>
  <c r="C91" i="2"/>
  <c r="C70" i="2"/>
  <c r="C68" i="2" s="1"/>
  <c r="C174" i="2"/>
  <c r="C169" i="2"/>
  <c r="C165" i="2"/>
  <c r="C162" i="2"/>
  <c r="C146" i="2"/>
  <c r="C138" i="2"/>
  <c r="C133" i="2"/>
  <c r="C130" i="2"/>
  <c r="C118" i="2"/>
  <c r="C113" i="2"/>
  <c r="C110" i="2"/>
  <c r="C104" i="2"/>
  <c r="C98" i="2"/>
  <c r="C94" i="2"/>
  <c r="C85" i="2"/>
  <c r="C77" i="2"/>
  <c r="C71" i="2"/>
  <c r="C64" i="2"/>
  <c r="C61" i="2"/>
  <c r="C22" i="2"/>
  <c r="C16" i="2"/>
  <c r="C13" i="2"/>
  <c r="C10" i="2"/>
  <c r="C5" i="2"/>
  <c r="H61" i="2" l="1"/>
  <c r="I61" i="2" s="1"/>
  <c r="K61" i="2"/>
  <c r="L61" i="2" s="1"/>
  <c r="H110" i="2"/>
  <c r="I110" i="2" s="1"/>
  <c r="K110" i="2"/>
  <c r="L110" i="2" s="1"/>
  <c r="H64" i="2"/>
  <c r="I64" i="2" s="1"/>
  <c r="K64" i="2"/>
  <c r="L64" i="2" s="1"/>
  <c r="H68" i="2"/>
  <c r="I68" i="2" s="1"/>
  <c r="K68" i="2"/>
  <c r="L68" i="2" s="1"/>
  <c r="H104" i="2"/>
  <c r="I104" i="2" s="1"/>
  <c r="K104" i="2"/>
  <c r="L104" i="2" s="1"/>
  <c r="K161" i="2"/>
  <c r="L161" i="2" s="1"/>
  <c r="K165" i="2"/>
  <c r="L165" i="2" s="1"/>
  <c r="K150" i="2"/>
  <c r="L150" i="2" s="1"/>
  <c r="K151" i="2"/>
  <c r="L151" i="2" s="1"/>
  <c r="H98" i="2"/>
  <c r="I98" i="2" s="1"/>
  <c r="K98" i="2"/>
  <c r="L98" i="2" s="1"/>
  <c r="I94" i="2"/>
  <c r="K94" i="2"/>
  <c r="L94" i="2" s="1"/>
  <c r="C192" i="2"/>
  <c r="C60" i="2"/>
  <c r="C4" i="2"/>
  <c r="C3" i="2" s="1"/>
  <c r="C191" i="2" s="1"/>
  <c r="L89" i="10"/>
  <c r="C161" i="2"/>
  <c r="K4" i="2"/>
  <c r="L4" i="2" s="1"/>
  <c r="C123" i="2"/>
  <c r="C112" i="2" s="1"/>
  <c r="C67" i="2"/>
  <c r="H71" i="2" l="1"/>
  <c r="I71" i="2" s="1"/>
  <c r="K71" i="2"/>
  <c r="L71" i="2" s="1"/>
  <c r="H77" i="2"/>
  <c r="I77" i="2" s="1"/>
  <c r="K77" i="2"/>
  <c r="L77" i="2" s="1"/>
  <c r="H60" i="2"/>
  <c r="I60" i="2" s="1"/>
  <c r="K60" i="2"/>
  <c r="L60" i="2" s="1"/>
  <c r="K85" i="2"/>
  <c r="L85" i="2" s="1"/>
  <c r="K88" i="10"/>
  <c r="L88" i="10" s="1"/>
  <c r="K112" i="2"/>
  <c r="L112" i="2" s="1"/>
  <c r="K123" i="2"/>
  <c r="L123" i="2" s="1"/>
  <c r="C59" i="2"/>
  <c r="C34" i="2" s="1"/>
  <c r="C172" i="2" s="1"/>
  <c r="H85" i="2"/>
  <c r="I85" i="2" s="1"/>
  <c r="K3" i="2"/>
  <c r="L3" i="2" s="1"/>
  <c r="E4" i="16"/>
  <c r="C2" i="16"/>
  <c r="C21" i="16"/>
  <c r="C13" i="16"/>
  <c r="C8" i="16"/>
  <c r="C5" i="16"/>
  <c r="H67" i="2" l="1"/>
  <c r="I67" i="2" s="1"/>
  <c r="K67" i="2"/>
  <c r="L67" i="2" s="1"/>
  <c r="K59" i="2"/>
  <c r="L59" i="2" s="1"/>
  <c r="C23" i="16"/>
  <c r="C25" i="16" s="1"/>
  <c r="K191" i="2"/>
  <c r="L191" i="2" s="1"/>
  <c r="H3" i="2"/>
  <c r="C200" i="2"/>
  <c r="C173" i="2"/>
  <c r="C181" i="2" s="1"/>
  <c r="C202" i="2" s="1"/>
  <c r="H59" i="2" l="1"/>
  <c r="I59" i="2" s="1"/>
  <c r="F2" i="17"/>
  <c r="H34" i="2" l="1"/>
  <c r="I34" i="2" s="1"/>
  <c r="K34" i="2"/>
  <c r="L34" i="2" s="1"/>
  <c r="K200" i="2" l="1"/>
  <c r="L200" i="2" s="1"/>
  <c r="K172" i="2"/>
  <c r="L172" i="2" s="1"/>
  <c r="D2" i="17"/>
  <c r="D4" i="17"/>
  <c r="D5" i="17"/>
  <c r="H3" i="5"/>
  <c r="G90" i="5"/>
  <c r="G88" i="5"/>
  <c r="G86" i="5"/>
  <c r="G84" i="5"/>
  <c r="G80" i="5"/>
  <c r="G46" i="5"/>
  <c r="G74" i="5" s="1"/>
  <c r="G41" i="5"/>
  <c r="G34" i="5"/>
  <c r="G18" i="5"/>
  <c r="G12" i="5"/>
  <c r="G79" i="5" l="1"/>
  <c r="G76" i="5" s="1"/>
  <c r="K173" i="2"/>
  <c r="L173" i="2" s="1"/>
  <c r="G6" i="5"/>
  <c r="G5" i="5" s="1"/>
  <c r="G94" i="5"/>
  <c r="G33" i="5"/>
  <c r="K202" i="2" l="1"/>
  <c r="L202" i="2" s="1"/>
  <c r="K181" i="2"/>
  <c r="L181" i="2" s="1"/>
  <c r="G44" i="5"/>
  <c r="G97" i="5" s="1"/>
  <c r="E6" i="16" l="1"/>
  <c r="K102" i="5" l="1"/>
  <c r="L102" i="5" s="1"/>
  <c r="K55" i="5"/>
  <c r="L55" i="5" s="1"/>
  <c r="D6" i="17" l="1"/>
  <c r="K43" i="5" l="1"/>
  <c r="L43" i="5" s="1"/>
  <c r="K39" i="5"/>
  <c r="L39" i="5" s="1"/>
  <c r="K61" i="5"/>
  <c r="L61" i="5" s="1"/>
  <c r="K67" i="5"/>
  <c r="L67" i="5" s="1"/>
  <c r="K40" i="5"/>
  <c r="L40" i="5" s="1"/>
  <c r="K37" i="5"/>
  <c r="L37" i="5" s="1"/>
  <c r="K54" i="5" l="1"/>
  <c r="L54" i="5" s="1"/>
  <c r="H52" i="5"/>
  <c r="I52" i="5" s="1"/>
  <c r="H127" i="2" l="1"/>
  <c r="I127" i="2" s="1"/>
  <c r="H126" i="2"/>
  <c r="I126" i="2" s="1"/>
  <c r="I116" i="2" l="1"/>
  <c r="K3" i="5" l="1"/>
  <c r="L3" i="5" s="1"/>
  <c r="H93" i="10" l="1"/>
  <c r="I93" i="10" s="1"/>
  <c r="H94" i="10"/>
  <c r="H39" i="5" l="1"/>
  <c r="D27" i="17" l="1"/>
  <c r="D39" i="17"/>
  <c r="E54" i="17"/>
  <c r="E48" i="17"/>
  <c r="E40" i="17"/>
  <c r="E36" i="17"/>
  <c r="E31" i="17"/>
  <c r="E23" i="17"/>
  <c r="E13" i="17"/>
  <c r="E6" i="17"/>
  <c r="E68" i="17" l="1"/>
  <c r="E70" i="17" s="1"/>
  <c r="F70" i="17" s="1"/>
  <c r="D70" i="17" l="1"/>
  <c r="D68" i="17"/>
  <c r="I90" i="10"/>
  <c r="H27" i="2" l="1"/>
  <c r="E3" i="16" l="1"/>
  <c r="H9" i="5"/>
  <c r="D65" i="17" l="1"/>
  <c r="D66" i="17"/>
  <c r="D67" i="17"/>
  <c r="F67" i="17"/>
  <c r="F66" i="17"/>
  <c r="F65" i="17"/>
  <c r="D64" i="17"/>
  <c r="F63" i="17"/>
  <c r="D63" i="17"/>
  <c r="F62" i="17"/>
  <c r="D62" i="17"/>
  <c r="F61" i="17"/>
  <c r="D61" i="17"/>
  <c r="F60" i="17"/>
  <c r="D60" i="17"/>
  <c r="F59" i="17"/>
  <c r="D59" i="17"/>
  <c r="F58" i="17"/>
  <c r="D58" i="17"/>
  <c r="F57" i="17"/>
  <c r="D57" i="17"/>
  <c r="F56" i="17"/>
  <c r="D56" i="17"/>
  <c r="F55" i="17"/>
  <c r="D55" i="17"/>
  <c r="F54" i="17"/>
  <c r="D54" i="17"/>
  <c r="F53" i="17"/>
  <c r="D53" i="17"/>
  <c r="F52" i="17"/>
  <c r="D52" i="17"/>
  <c r="F51" i="17"/>
  <c r="D51" i="17"/>
  <c r="F50" i="17"/>
  <c r="D50" i="17"/>
  <c r="F49" i="17"/>
  <c r="D49" i="17"/>
  <c r="F48" i="17"/>
  <c r="D48" i="17"/>
  <c r="F47" i="17"/>
  <c r="D47" i="17"/>
  <c r="F46" i="17"/>
  <c r="D46" i="17"/>
  <c r="F45" i="17"/>
  <c r="D45" i="17"/>
  <c r="F44" i="17"/>
  <c r="D44" i="17"/>
  <c r="F43" i="17"/>
  <c r="D43" i="17"/>
  <c r="F42" i="17"/>
  <c r="D42" i="17"/>
  <c r="F41" i="17"/>
  <c r="D41" i="17"/>
  <c r="F40" i="17"/>
  <c r="D40" i="17"/>
  <c r="F39" i="17"/>
  <c r="F38" i="17"/>
  <c r="D38" i="17"/>
  <c r="F37" i="17"/>
  <c r="D37" i="17"/>
  <c r="D36" i="17"/>
  <c r="F35" i="17"/>
  <c r="D35" i="17"/>
  <c r="F34" i="17"/>
  <c r="D34" i="17"/>
  <c r="F33" i="17"/>
  <c r="D33" i="17"/>
  <c r="F32" i="17"/>
  <c r="D32" i="17"/>
  <c r="F31" i="17"/>
  <c r="D31" i="17"/>
  <c r="F30" i="17"/>
  <c r="D30" i="17"/>
  <c r="F29" i="17"/>
  <c r="D29" i="17"/>
  <c r="F28" i="17"/>
  <c r="D28" i="17"/>
  <c r="F27" i="17"/>
  <c r="F26" i="17"/>
  <c r="D26" i="17"/>
  <c r="F25" i="17"/>
  <c r="D25" i="17"/>
  <c r="F24" i="17"/>
  <c r="D24" i="17"/>
  <c r="F23" i="17"/>
  <c r="D23" i="17"/>
  <c r="F22" i="17"/>
  <c r="D22" i="17"/>
  <c r="F21" i="17"/>
  <c r="D21" i="17"/>
  <c r="F20" i="17"/>
  <c r="D20" i="17"/>
  <c r="F19" i="17"/>
  <c r="D19" i="17"/>
  <c r="F18" i="17"/>
  <c r="D18" i="17"/>
  <c r="F17" i="17"/>
  <c r="D17" i="17"/>
  <c r="F16" i="17"/>
  <c r="D16" i="17"/>
  <c r="F15" i="17"/>
  <c r="D15" i="17"/>
  <c r="F14" i="17"/>
  <c r="D14" i="17"/>
  <c r="F13" i="17"/>
  <c r="D13" i="17"/>
  <c r="F12" i="17"/>
  <c r="D12" i="17"/>
  <c r="F11" i="17"/>
  <c r="D11" i="17"/>
  <c r="F10" i="17"/>
  <c r="D10" i="17"/>
  <c r="F9" i="17"/>
  <c r="D9" i="17"/>
  <c r="F8" i="17"/>
  <c r="D8" i="17"/>
  <c r="F7" i="17"/>
  <c r="D7" i="17"/>
  <c r="F6" i="17"/>
  <c r="F5" i="17"/>
  <c r="F4" i="17"/>
  <c r="F3" i="17"/>
  <c r="E24" i="16"/>
  <c r="E22" i="16"/>
  <c r="D21" i="16"/>
  <c r="E20" i="16"/>
  <c r="E19" i="16"/>
  <c r="E18" i="16"/>
  <c r="E17" i="16"/>
  <c r="E16" i="16"/>
  <c r="E15" i="16"/>
  <c r="E12" i="16"/>
  <c r="E11" i="16"/>
  <c r="D8" i="16"/>
  <c r="E9" i="16"/>
  <c r="E7" i="16"/>
  <c r="D5" i="16"/>
  <c r="D2" i="16"/>
  <c r="E2" i="16" l="1"/>
  <c r="E21" i="16"/>
  <c r="E5" i="16"/>
  <c r="E10" i="16"/>
  <c r="E14" i="16"/>
  <c r="E8" i="16"/>
  <c r="F36" i="17"/>
  <c r="D13" i="16"/>
  <c r="E13" i="16" s="1"/>
  <c r="D23" i="16" l="1"/>
  <c r="D25" i="16" s="1"/>
  <c r="E25" i="16" l="1"/>
  <c r="E23" i="16"/>
  <c r="I101" i="10" l="1"/>
  <c r="I100" i="10"/>
  <c r="H98" i="10"/>
  <c r="I98" i="10" s="1"/>
  <c r="H97" i="10"/>
  <c r="I97" i="10" s="1"/>
  <c r="H96" i="10"/>
  <c r="I96" i="10" s="1"/>
  <c r="H95" i="10"/>
  <c r="I95" i="10" s="1"/>
  <c r="I94" i="10"/>
  <c r="H92" i="10"/>
  <c r="I92" i="10" s="1"/>
  <c r="H91" i="10"/>
  <c r="I91" i="10" s="1"/>
  <c r="H89" i="10"/>
  <c r="I89" i="10" s="1"/>
  <c r="H87" i="10"/>
  <c r="I87" i="10" s="1"/>
  <c r="H55" i="10"/>
  <c r="I55" i="10" s="1"/>
  <c r="H54" i="10"/>
  <c r="I54" i="10" s="1"/>
  <c r="H53" i="10"/>
  <c r="I53" i="10" s="1"/>
  <c r="H52" i="10"/>
  <c r="I52" i="10" s="1"/>
  <c r="H51" i="10"/>
  <c r="I51" i="10" s="1"/>
  <c r="H49" i="10"/>
  <c r="I49" i="10" s="1"/>
  <c r="H48" i="10"/>
  <c r="I48" i="10" s="1"/>
  <c r="H47" i="10"/>
  <c r="I47" i="10" s="1"/>
  <c r="H46" i="10"/>
  <c r="I46" i="10" s="1"/>
  <c r="H45" i="10"/>
  <c r="I45" i="10" s="1"/>
  <c r="K104" i="5"/>
  <c r="L104" i="5" s="1"/>
  <c r="H104" i="5"/>
  <c r="I104" i="5" s="1"/>
  <c r="K103" i="5"/>
  <c r="L103" i="5" s="1"/>
  <c r="H103" i="5"/>
  <c r="I103" i="5" s="1"/>
  <c r="I102" i="5"/>
  <c r="K101" i="5"/>
  <c r="L101" i="5" s="1"/>
  <c r="H101" i="5"/>
  <c r="I101" i="5" s="1"/>
  <c r="K100" i="5"/>
  <c r="L100" i="5" s="1"/>
  <c r="H100" i="5"/>
  <c r="I100" i="5" s="1"/>
  <c r="K99" i="5"/>
  <c r="L99" i="5" s="1"/>
  <c r="H99" i="5"/>
  <c r="I99" i="5" s="1"/>
  <c r="K98" i="5"/>
  <c r="L98" i="5" s="1"/>
  <c r="H98" i="5"/>
  <c r="I98" i="5" s="1"/>
  <c r="K96" i="5"/>
  <c r="L96" i="5" s="1"/>
  <c r="H96" i="5"/>
  <c r="I96" i="5" s="1"/>
  <c r="K95" i="5"/>
  <c r="L95" i="5" s="1"/>
  <c r="H95" i="5"/>
  <c r="I95" i="5" s="1"/>
  <c r="K93" i="5"/>
  <c r="L93" i="5" s="1"/>
  <c r="H93" i="5"/>
  <c r="I93" i="5" s="1"/>
  <c r="K92" i="5"/>
  <c r="L92" i="5" s="1"/>
  <c r="H92" i="5"/>
  <c r="I92" i="5" s="1"/>
  <c r="K91" i="5"/>
  <c r="L91" i="5" s="1"/>
  <c r="H91" i="5"/>
  <c r="I91" i="5" s="1"/>
  <c r="K89" i="5"/>
  <c r="L89" i="5" s="1"/>
  <c r="H89" i="5"/>
  <c r="I89" i="5" s="1"/>
  <c r="K87" i="5"/>
  <c r="L87" i="5" s="1"/>
  <c r="H87" i="5"/>
  <c r="I87" i="5" s="1"/>
  <c r="K85" i="5"/>
  <c r="L85" i="5" s="1"/>
  <c r="H85" i="5"/>
  <c r="I85" i="5" s="1"/>
  <c r="K83" i="5"/>
  <c r="L83" i="5" s="1"/>
  <c r="H83" i="5"/>
  <c r="I83" i="5" s="1"/>
  <c r="K81" i="5"/>
  <c r="L81" i="5" s="1"/>
  <c r="H81" i="5"/>
  <c r="I81" i="5" s="1"/>
  <c r="K78" i="5"/>
  <c r="H78" i="5"/>
  <c r="K77" i="5"/>
  <c r="H77" i="5"/>
  <c r="K73" i="5"/>
  <c r="L73" i="5" s="1"/>
  <c r="H73" i="5"/>
  <c r="I73" i="5" s="1"/>
  <c r="K72" i="5"/>
  <c r="L72" i="5" s="1"/>
  <c r="H72" i="5"/>
  <c r="I72" i="5" s="1"/>
  <c r="K71" i="5"/>
  <c r="L71" i="5" s="1"/>
  <c r="H71" i="5"/>
  <c r="I71" i="5" s="1"/>
  <c r="K70" i="5"/>
  <c r="L70" i="5" s="1"/>
  <c r="H70" i="5"/>
  <c r="I70" i="5" s="1"/>
  <c r="K69" i="5"/>
  <c r="L69" i="5" s="1"/>
  <c r="H69" i="5"/>
  <c r="I69" i="5" s="1"/>
  <c r="K68" i="5"/>
  <c r="L68" i="5" s="1"/>
  <c r="H68" i="5"/>
  <c r="I68" i="5" s="1"/>
  <c r="K66" i="5"/>
  <c r="L66" i="5" s="1"/>
  <c r="H66" i="5"/>
  <c r="I66" i="5" s="1"/>
  <c r="K65" i="5"/>
  <c r="L65" i="5" s="1"/>
  <c r="H65" i="5"/>
  <c r="I65" i="5" s="1"/>
  <c r="K64" i="5"/>
  <c r="L64" i="5" s="1"/>
  <c r="H64" i="5"/>
  <c r="I64" i="5" s="1"/>
  <c r="K63" i="5"/>
  <c r="L63" i="5" s="1"/>
  <c r="H63" i="5"/>
  <c r="I63" i="5" s="1"/>
  <c r="K62" i="5"/>
  <c r="L62" i="5" s="1"/>
  <c r="H62" i="5"/>
  <c r="I62" i="5" s="1"/>
  <c r="K60" i="5"/>
  <c r="L60" i="5" s="1"/>
  <c r="H60" i="5"/>
  <c r="I60" i="5" s="1"/>
  <c r="K59" i="5"/>
  <c r="L59" i="5" s="1"/>
  <c r="H59" i="5"/>
  <c r="I59" i="5" s="1"/>
  <c r="K58" i="5"/>
  <c r="L58" i="5" s="1"/>
  <c r="H58" i="5"/>
  <c r="I58" i="5" s="1"/>
  <c r="K57" i="5"/>
  <c r="L57" i="5" s="1"/>
  <c r="H57" i="5"/>
  <c r="I57" i="5" s="1"/>
  <c r="K56" i="5"/>
  <c r="L56" i="5" s="1"/>
  <c r="H56" i="5"/>
  <c r="I56" i="5" s="1"/>
  <c r="K53" i="5"/>
  <c r="L53" i="5" s="1"/>
  <c r="H53" i="5"/>
  <c r="I53" i="5" s="1"/>
  <c r="K51" i="5"/>
  <c r="L51" i="5" s="1"/>
  <c r="H51" i="5"/>
  <c r="I51" i="5" s="1"/>
  <c r="K50" i="5"/>
  <c r="L50" i="5" s="1"/>
  <c r="H50" i="5"/>
  <c r="I50" i="5" s="1"/>
  <c r="K49" i="5"/>
  <c r="L49" i="5" s="1"/>
  <c r="H49" i="5"/>
  <c r="I49" i="5" s="1"/>
  <c r="K48" i="5"/>
  <c r="L48" i="5" s="1"/>
  <c r="H48" i="5"/>
  <c r="I48" i="5" s="1"/>
  <c r="K47" i="5"/>
  <c r="L47" i="5" s="1"/>
  <c r="H47" i="5"/>
  <c r="I47" i="5" s="1"/>
  <c r="H43" i="5"/>
  <c r="I43" i="5" s="1"/>
  <c r="K42" i="5"/>
  <c r="L42" i="5" s="1"/>
  <c r="H42" i="5"/>
  <c r="I42" i="5" s="1"/>
  <c r="I40" i="5"/>
  <c r="I39" i="5"/>
  <c r="K38" i="5"/>
  <c r="L38" i="5" s="1"/>
  <c r="H38" i="5"/>
  <c r="I38" i="5" s="1"/>
  <c r="H37" i="5"/>
  <c r="I37" i="5" s="1"/>
  <c r="H36" i="5"/>
  <c r="I36" i="5" s="1"/>
  <c r="H35" i="5"/>
  <c r="I35" i="5" s="1"/>
  <c r="K32" i="5"/>
  <c r="L32" i="5" s="1"/>
  <c r="H32" i="5"/>
  <c r="I32" i="5" s="1"/>
  <c r="H31" i="5"/>
  <c r="I31" i="5" s="1"/>
  <c r="K30" i="5"/>
  <c r="L30" i="5" s="1"/>
  <c r="H30" i="5"/>
  <c r="I30" i="5" s="1"/>
  <c r="K29" i="5"/>
  <c r="L29" i="5" s="1"/>
  <c r="H29" i="5"/>
  <c r="I29" i="5" s="1"/>
  <c r="K27" i="5"/>
  <c r="L27" i="5" s="1"/>
  <c r="H27" i="5"/>
  <c r="I27" i="5" s="1"/>
  <c r="H26" i="5"/>
  <c r="I26" i="5" s="1"/>
  <c r="K25" i="5"/>
  <c r="L25" i="5" s="1"/>
  <c r="H25" i="5"/>
  <c r="I25" i="5" s="1"/>
  <c r="K24" i="5"/>
  <c r="L24" i="5" s="1"/>
  <c r="H24" i="5"/>
  <c r="I24" i="5" s="1"/>
  <c r="K22" i="5"/>
  <c r="L22" i="5" s="1"/>
  <c r="H22" i="5"/>
  <c r="I22" i="5" s="1"/>
  <c r="K21" i="5"/>
  <c r="L21" i="5" s="1"/>
  <c r="H21" i="5"/>
  <c r="I21" i="5" s="1"/>
  <c r="K20" i="5"/>
  <c r="L20" i="5" s="1"/>
  <c r="H20" i="5"/>
  <c r="I20" i="5" s="1"/>
  <c r="K19" i="5"/>
  <c r="L19" i="5" s="1"/>
  <c r="H19" i="5"/>
  <c r="I19" i="5" s="1"/>
  <c r="K17" i="5"/>
  <c r="L17" i="5" s="1"/>
  <c r="H17" i="5"/>
  <c r="I17" i="5" s="1"/>
  <c r="K16" i="5"/>
  <c r="H16" i="5"/>
  <c r="I16" i="5" s="1"/>
  <c r="K14" i="5"/>
  <c r="L14" i="5" s="1"/>
  <c r="H14" i="5"/>
  <c r="I14" i="5" s="1"/>
  <c r="K13" i="5"/>
  <c r="L13" i="5" s="1"/>
  <c r="H13" i="5"/>
  <c r="I13" i="5" s="1"/>
  <c r="K11" i="5"/>
  <c r="L11" i="5" s="1"/>
  <c r="H11" i="5"/>
  <c r="I11" i="5" s="1"/>
  <c r="K10" i="5"/>
  <c r="L10" i="5" s="1"/>
  <c r="H10" i="5"/>
  <c r="I10" i="5" s="1"/>
  <c r="K9" i="5"/>
  <c r="L9" i="5" s="1"/>
  <c r="I9" i="5"/>
  <c r="I8" i="5"/>
  <c r="I3" i="5"/>
  <c r="H7" i="2"/>
  <c r="I7" i="2" s="1"/>
  <c r="H8" i="2"/>
  <c r="I8" i="2" s="1"/>
  <c r="H9" i="2"/>
  <c r="I9" i="2" s="1"/>
  <c r="H11" i="2"/>
  <c r="I11" i="2" s="1"/>
  <c r="H12" i="2"/>
  <c r="I12" i="2" s="1"/>
  <c r="H14" i="2"/>
  <c r="I14" i="2" s="1"/>
  <c r="H15" i="2"/>
  <c r="I15" i="2" s="1"/>
  <c r="H17" i="2"/>
  <c r="I17" i="2" s="1"/>
  <c r="H18" i="2"/>
  <c r="I18" i="2" s="1"/>
  <c r="H19" i="2"/>
  <c r="I19" i="2" s="1"/>
  <c r="H20" i="2"/>
  <c r="I20" i="2" s="1"/>
  <c r="H21" i="2"/>
  <c r="I21" i="2" s="1"/>
  <c r="H23" i="2"/>
  <c r="I23" i="2" s="1"/>
  <c r="H25" i="2"/>
  <c r="I25" i="2" s="1"/>
  <c r="H26" i="2"/>
  <c r="I26" i="2" s="1"/>
  <c r="I27" i="2"/>
  <c r="H28" i="2"/>
  <c r="I28" i="2" s="1"/>
  <c r="H29" i="2"/>
  <c r="I29" i="2" s="1"/>
  <c r="H30" i="2"/>
  <c r="I30" i="2" s="1"/>
  <c r="H31" i="2"/>
  <c r="I31" i="2" s="1"/>
  <c r="H32" i="2"/>
  <c r="I32" i="2" s="1"/>
  <c r="H33" i="2"/>
  <c r="I33" i="2" s="1"/>
  <c r="I114" i="2"/>
  <c r="H115" i="2"/>
  <c r="I115" i="2" s="1"/>
  <c r="H117" i="2"/>
  <c r="I117" i="2" s="1"/>
  <c r="H119" i="2"/>
  <c r="I119" i="2" s="1"/>
  <c r="H120" i="2"/>
  <c r="I120" i="2" s="1"/>
  <c r="H121" i="2"/>
  <c r="I121" i="2" s="1"/>
  <c r="H122" i="2"/>
  <c r="I122" i="2" s="1"/>
  <c r="H125" i="2"/>
  <c r="I125" i="2" s="1"/>
  <c r="H128" i="2"/>
  <c r="I128" i="2" s="1"/>
  <c r="H129" i="2"/>
  <c r="I129" i="2" s="1"/>
  <c r="H131" i="2"/>
  <c r="I131" i="2" s="1"/>
  <c r="H132" i="2"/>
  <c r="I132" i="2" s="1"/>
  <c r="H134" i="2"/>
  <c r="I134" i="2" s="1"/>
  <c r="H135" i="2"/>
  <c r="I135" i="2" s="1"/>
  <c r="H136" i="2"/>
  <c r="I136" i="2" s="1"/>
  <c r="H137" i="2"/>
  <c r="I137" i="2" s="1"/>
  <c r="H139" i="2"/>
  <c r="I139" i="2" s="1"/>
  <c r="H140" i="2"/>
  <c r="I140" i="2" s="1"/>
  <c r="H141" i="2"/>
  <c r="I141" i="2" s="1"/>
  <c r="H142" i="2"/>
  <c r="I142" i="2" s="1"/>
  <c r="H143" i="2"/>
  <c r="I143" i="2" s="1"/>
  <c r="H144" i="2"/>
  <c r="I144" i="2" s="1"/>
  <c r="H145" i="2"/>
  <c r="I145" i="2" s="1"/>
  <c r="H147" i="2"/>
  <c r="I147" i="2" s="1"/>
  <c r="H148" i="2"/>
  <c r="I148" i="2" s="1"/>
  <c r="H149" i="2"/>
  <c r="I149" i="2" s="1"/>
  <c r="H152" i="2"/>
  <c r="I152" i="2" s="1"/>
  <c r="H153" i="2"/>
  <c r="I153" i="2" s="1"/>
  <c r="H154" i="2"/>
  <c r="I154" i="2" s="1"/>
  <c r="H155" i="2"/>
  <c r="I155" i="2" s="1"/>
  <c r="H156" i="2"/>
  <c r="I156" i="2" s="1"/>
  <c r="H157" i="2"/>
  <c r="I157" i="2" s="1"/>
  <c r="H158" i="2"/>
  <c r="I158" i="2" s="1"/>
  <c r="H159" i="2"/>
  <c r="I159" i="2" s="1"/>
  <c r="H160" i="2"/>
  <c r="I160" i="2" s="1"/>
  <c r="H163" i="2"/>
  <c r="I163" i="2" s="1"/>
  <c r="H164" i="2"/>
  <c r="I164" i="2" s="1"/>
  <c r="H166" i="2"/>
  <c r="I166" i="2" s="1"/>
  <c r="H167" i="2"/>
  <c r="I167" i="2" s="1"/>
  <c r="H168" i="2"/>
  <c r="I168" i="2" s="1"/>
  <c r="H170" i="2"/>
  <c r="I170" i="2" s="1"/>
  <c r="H171" i="2"/>
  <c r="I171" i="2" s="1"/>
  <c r="H175" i="2"/>
  <c r="I175" i="2" s="1"/>
  <c r="H176" i="2"/>
  <c r="I176" i="2" s="1"/>
  <c r="H177" i="2"/>
  <c r="I177" i="2" s="1"/>
  <c r="H178" i="2"/>
  <c r="I178" i="2" s="1"/>
  <c r="H179" i="2"/>
  <c r="I179" i="2" s="1"/>
  <c r="H180" i="2"/>
  <c r="I180" i="2" s="1"/>
  <c r="H183" i="2"/>
  <c r="I183" i="2" s="1"/>
  <c r="H184" i="2"/>
  <c r="I184" i="2" s="1"/>
  <c r="H185" i="2"/>
  <c r="I185" i="2" s="1"/>
  <c r="H186" i="2"/>
  <c r="I186" i="2" s="1"/>
  <c r="H187" i="2"/>
  <c r="I187" i="2" s="1"/>
  <c r="H188" i="2"/>
  <c r="I188" i="2" s="1"/>
  <c r="H189" i="2"/>
  <c r="I189" i="2" s="1"/>
  <c r="H190" i="2"/>
  <c r="I190" i="2" s="1"/>
  <c r="H193" i="2"/>
  <c r="I193" i="2" s="1"/>
  <c r="H194" i="2"/>
  <c r="I194" i="2" s="1"/>
  <c r="H195" i="2"/>
  <c r="I195" i="2" s="1"/>
  <c r="H196" i="2"/>
  <c r="I196" i="2" s="1"/>
  <c r="H197" i="2"/>
  <c r="I197" i="2" s="1"/>
  <c r="H198" i="2"/>
  <c r="I198" i="2" s="1"/>
  <c r="H199" i="2"/>
  <c r="I199" i="2" s="1"/>
  <c r="H201" i="2"/>
  <c r="I201" i="2" s="1"/>
  <c r="I15" i="5" l="1"/>
  <c r="H15" i="5"/>
  <c r="L16" i="5"/>
  <c r="L15" i="5" s="1"/>
  <c r="K15" i="5"/>
  <c r="H130" i="2"/>
  <c r="I130" i="2" s="1"/>
  <c r="H88" i="10" l="1"/>
  <c r="I88" i="10" s="1"/>
  <c r="H192" i="2" l="1"/>
  <c r="I192" i="2" s="1"/>
  <c r="H182" i="2"/>
  <c r="I182" i="2" s="1"/>
  <c r="H174" i="2"/>
  <c r="I174" i="2" s="1"/>
  <c r="H169" i="2"/>
  <c r="I169" i="2" s="1"/>
  <c r="H165" i="2"/>
  <c r="I165" i="2" s="1"/>
  <c r="H162" i="2"/>
  <c r="I162" i="2" s="1"/>
  <c r="H146" i="2"/>
  <c r="I146" i="2" s="1"/>
  <c r="H138" i="2"/>
  <c r="I138" i="2" s="1"/>
  <c r="H133" i="2"/>
  <c r="I133" i="2" s="1"/>
  <c r="H124" i="2"/>
  <c r="I124" i="2" s="1"/>
  <c r="H118" i="2"/>
  <c r="I118" i="2" s="1"/>
  <c r="H113" i="2"/>
  <c r="I113" i="2" s="1"/>
  <c r="H24" i="2"/>
  <c r="I24" i="2" s="1"/>
  <c r="H22" i="2"/>
  <c r="I22" i="2" s="1"/>
  <c r="H16" i="2"/>
  <c r="I16" i="2" s="1"/>
  <c r="H13" i="2"/>
  <c r="I13" i="2" s="1"/>
  <c r="H10" i="2"/>
  <c r="I10" i="2" s="1"/>
  <c r="H5" i="2"/>
  <c r="I5" i="2" s="1"/>
  <c r="H150" i="2" l="1"/>
  <c r="I150" i="2" s="1"/>
  <c r="H151" i="2"/>
  <c r="I151" i="2" s="1"/>
  <c r="K7" i="5"/>
  <c r="L7" i="5" s="1"/>
  <c r="H7" i="5"/>
  <c r="I7" i="5" s="1"/>
  <c r="K46" i="5"/>
  <c r="L46" i="5" s="1"/>
  <c r="H46" i="5"/>
  <c r="I46" i="5" s="1"/>
  <c r="H80" i="5"/>
  <c r="H88" i="5"/>
  <c r="I88" i="5" s="1"/>
  <c r="K12" i="5"/>
  <c r="L12" i="5" s="1"/>
  <c r="H12" i="5"/>
  <c r="I12" i="5" s="1"/>
  <c r="K28" i="5"/>
  <c r="L28" i="5" s="1"/>
  <c r="H28" i="5"/>
  <c r="I28" i="5" s="1"/>
  <c r="H82" i="5"/>
  <c r="H90" i="5"/>
  <c r="I90" i="5" s="1"/>
  <c r="H18" i="5"/>
  <c r="I18" i="5" s="1"/>
  <c r="K18" i="5"/>
  <c r="L18" i="5" s="1"/>
  <c r="K23" i="5"/>
  <c r="L23" i="5" s="1"/>
  <c r="H23" i="5"/>
  <c r="I23" i="5" s="1"/>
  <c r="H34" i="5"/>
  <c r="I34" i="5" s="1"/>
  <c r="K34" i="5"/>
  <c r="L34" i="5" s="1"/>
  <c r="H61" i="5"/>
  <c r="I61" i="5" s="1"/>
  <c r="H84" i="5"/>
  <c r="I84" i="5" s="1"/>
  <c r="H41" i="5"/>
  <c r="I41" i="5" s="1"/>
  <c r="K41" i="5"/>
  <c r="L41" i="5" s="1"/>
  <c r="H67" i="5"/>
  <c r="I67" i="5" s="1"/>
  <c r="H86" i="5"/>
  <c r="I86" i="5" s="1"/>
  <c r="H161" i="2"/>
  <c r="I161" i="2" s="1"/>
  <c r="I80" i="5" l="1"/>
  <c r="H79" i="5"/>
  <c r="H123" i="2"/>
  <c r="I123" i="2" s="1"/>
  <c r="H33" i="5"/>
  <c r="I33" i="5" s="1"/>
  <c r="K33" i="5"/>
  <c r="L33" i="5" s="1"/>
  <c r="H6" i="5"/>
  <c r="I6" i="5" s="1"/>
  <c r="K6" i="5"/>
  <c r="L6" i="5" s="1"/>
  <c r="H54" i="5"/>
  <c r="I54" i="5" s="1"/>
  <c r="H4" i="2"/>
  <c r="I4" i="2" s="1"/>
  <c r="H112" i="2" l="1"/>
  <c r="I112" i="2" s="1"/>
  <c r="H173" i="2"/>
  <c r="I173" i="2" s="1"/>
  <c r="K5" i="5"/>
  <c r="L5" i="5" s="1"/>
  <c r="H5" i="5"/>
  <c r="I5" i="5" s="1"/>
  <c r="K44" i="5"/>
  <c r="L44" i="5" s="1"/>
  <c r="H44" i="5"/>
  <c r="I44" i="5" s="1"/>
  <c r="K52" i="5"/>
  <c r="L52" i="5" s="1"/>
  <c r="H76" i="5"/>
  <c r="I3" i="2"/>
  <c r="H191" i="2"/>
  <c r="I191" i="2" s="1"/>
  <c r="I76" i="5" l="1"/>
  <c r="H94" i="5"/>
  <c r="H202" i="2"/>
  <c r="I202" i="2" s="1"/>
  <c r="H200" i="2"/>
  <c r="I200" i="2" s="1"/>
  <c r="H172" i="2"/>
  <c r="I172" i="2" s="1"/>
  <c r="K74" i="5"/>
  <c r="L74" i="5" s="1"/>
  <c r="H74" i="5"/>
  <c r="I74" i="5" s="1"/>
  <c r="K90" i="5"/>
  <c r="L90" i="5" s="1"/>
  <c r="K88" i="5"/>
  <c r="L88" i="5" s="1"/>
  <c r="H181" i="2" l="1"/>
  <c r="I181" i="2" s="1"/>
  <c r="H97" i="5"/>
  <c r="I97" i="5" s="1"/>
  <c r="K86" i="5"/>
  <c r="L86" i="5" s="1"/>
  <c r="K84" i="5"/>
  <c r="L84" i="5" s="1"/>
  <c r="K82" i="5"/>
  <c r="K80" i="5"/>
  <c r="L80" i="5" s="1"/>
  <c r="L82" i="5" l="1"/>
  <c r="K79" i="5"/>
  <c r="I99" i="10"/>
  <c r="K76" i="5"/>
  <c r="L76" i="5" l="1"/>
  <c r="K94" i="5"/>
  <c r="K97" i="5"/>
  <c r="L97" i="5" s="1"/>
  <c r="F64" i="17"/>
  <c r="F68" i="17" l="1"/>
</calcChain>
</file>

<file path=xl/sharedStrings.xml><?xml version="1.0" encoding="utf-8"?>
<sst xmlns="http://schemas.openxmlformats.org/spreadsheetml/2006/main" count="1860" uniqueCount="1030">
  <si>
    <t>Kods</t>
  </si>
  <si>
    <t>Budžeta pozīcijas</t>
  </si>
  <si>
    <t>A</t>
  </si>
  <si>
    <t>I   IEŅĒMUMI NO SAIMNIECISKĀS DARBĪBAS KOPĀ</t>
  </si>
  <si>
    <t>Valsts budžeta līdzekļi</t>
  </si>
  <si>
    <t xml:space="preserve">stacionārai palīdzībai </t>
  </si>
  <si>
    <t>pacientu iemaksas par atbrīvotajām kategorijām (stacionāram)</t>
  </si>
  <si>
    <t>ambulatorai palīdzībai</t>
  </si>
  <si>
    <t>pacientu iemaksas par atbrīvotajām kategorijām (ambulatorai p.)</t>
  </si>
  <si>
    <t>asins sagatavošanas nodaļas pakalpojumiem</t>
  </si>
  <si>
    <t>citi ieņēmumi (piem.reģistru uztur., retajiem medikam. utt.)</t>
  </si>
  <si>
    <t>Ieņēmumi par valsts finansēto zinātnisko darbību (TOP;GRANTI)</t>
  </si>
  <si>
    <t>Valsts pārvaldes deleģēto uzdevumu veikšana (Černobiļas apliecības izsniegšana)</t>
  </si>
  <si>
    <t>Pakalpojumi no maznodrošinātajiem</t>
  </si>
  <si>
    <t>Dotācija no pašvaldības budžeta</t>
  </si>
  <si>
    <t>stacionāram ārstnieciskajiem pakalpojumiem</t>
  </si>
  <si>
    <t>Uzņēmuma  nopelnītie līdzekļi</t>
  </si>
  <si>
    <t>pārējie saimnieciskās darbības ieņēmumi</t>
  </si>
  <si>
    <t>ieņēmumi par endoprotezēšanu ar 50 % apmaksu</t>
  </si>
  <si>
    <t>Saņemtās pacientu iemaksas (stacionāram)</t>
  </si>
  <si>
    <t>Saņemtās pacientu iemaksas (ambulatorai p.)</t>
  </si>
  <si>
    <t>Ziedojumi</t>
  </si>
  <si>
    <t>Pacienta līdzmaksājums par operāciju</t>
  </si>
  <si>
    <t>B</t>
  </si>
  <si>
    <t>1000</t>
  </si>
  <si>
    <t>ATLĪDZĪBA</t>
  </si>
  <si>
    <t>Atalgojums - kopā</t>
  </si>
  <si>
    <t>Mēneša amatalga</t>
  </si>
  <si>
    <t>Samaksa par darbu svētku dienās un virsstundu darbu</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</si>
  <si>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</si>
  <si>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</si>
  <si>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</si>
  <si>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</si>
  <si>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</si>
  <si>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</si>
  <si>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</si>
  <si>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</si>
  <si>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</si>
  <si>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</si>
  <si>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</si>
  <si>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</si>
  <si>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</si>
  <si>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</si>
  <si>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</si>
  <si>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Dienas nauda</t>
  </si>
  <si>
    <t>Pārējie komandējumu un dienesta, darba braucienu izdevumi</t>
  </si>
  <si>
    <t>Ārvalstu mācību, darba un dienesta komandējumi, dienesta, darba braucieni</t>
  </si>
  <si>
    <t>Pakalpojumi</t>
  </si>
  <si>
    <t>Pasta, telefona un citi sakaru pakalpojumi</t>
  </si>
  <si>
    <t>Valsts nozīmes datu pārraides tīkla pakalpojumi (pieslēguma punkta abonēšanas maksa, pieslēguma punkta ierīkošanas maksa un citi izdevumi)</t>
  </si>
  <si>
    <t>Pārējie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</si>
  <si>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</si>
  <si>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</si>
  <si>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</si>
  <si>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</si>
  <si>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</si>
  <si>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</si>
  <si>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Auditoru, tulku pakalpojumi, izdevumi par iestāžu pasūtītajiem pētījumiem</t>
  </si>
  <si>
    <t>Izdevumi par transporta pakalpojumiem</t>
  </si>
  <si>
    <t>Normatīvajos aktos noteiktie darba devēja veselības izdevumi darba ņēmējiem</t>
  </si>
  <si>
    <t>Bankas komisija, pakalpojumi</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</si>
  <si>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</si>
  <si>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</si>
  <si>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</si>
  <si>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</si>
  <si>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</si>
  <si>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</si>
  <si>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</si>
  <si>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</si>
  <si>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</si>
  <si>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</si>
  <si>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</si>
  <si>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</si>
  <si>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Pārējā noma</t>
  </si>
  <si>
    <t>Citi pakalpojumi</t>
  </si>
  <si>
    <t>Izdevumi par tiesvedības darbiem</t>
  </si>
  <si>
    <t>Maksa par zinātniskās pētniecības darbu izpildi</t>
  </si>
  <si>
    <t>Pārējie iepriekš neklasificētie pakalpojumu veidi</t>
  </si>
  <si>
    <t>Maksājumi par saņemtajiem finanšu pakalpojumiem</t>
  </si>
  <si>
    <t>Komisijas maksa par izmantotajiem atvasinātajiem finanšu instrumentiem</t>
  </si>
  <si>
    <t>Krājumi, materiāli, energoresursi, preces, biroja preces un inventārs, kurus neuzskaita kodā 5000</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</si>
  <si>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</si>
  <si>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</si>
  <si>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</si>
  <si>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</si>
  <si>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</si>
  <si>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</si>
  <si>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</si>
  <si>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</si>
  <si>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</si>
  <si>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</si>
  <si>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</si>
  <si>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</si>
  <si>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</si>
  <si>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</si>
  <si>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</si>
  <si>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t>
  </si>
  <si>
    <t>Apdrošināšanas izdevumi veselības, dzīvības un nelaimes gadījumu apdrošināšanai</t>
  </si>
  <si>
    <t>Mācību līdzekļi un materiāli</t>
  </si>
  <si>
    <t>Specifiskie materiāli un inventārs</t>
  </si>
  <si>
    <t>Pārējie specifiskas lietošanas materiāli un inventārs</t>
  </si>
  <si>
    <t>Pārējās preces</t>
  </si>
  <si>
    <t>izdevumi periodikas iegadei</t>
  </si>
  <si>
    <t>Nodokļu maksājumi</t>
  </si>
  <si>
    <t>Pievienotās vērtības nodokļa maksājumi</t>
  </si>
  <si>
    <t>Nekustamā īpašuma nodokļa (t.sk. zemes nodokļa parāda) maksājumi budžetā</t>
  </si>
  <si>
    <t>Iedzīvotāju ienākuma nodoklis (no maksātnespējīgā darba devēja darbinieku prasījumu summām)</t>
  </si>
  <si>
    <t>Dabas resursu nodokļa maksājumi</t>
  </si>
  <si>
    <t>Uzņēmējdarbības riska valsts nodeva</t>
  </si>
  <si>
    <t>Pārējie pārskaitītie nodokļi un nodevas</t>
  </si>
  <si>
    <t>Pakalpojumi, kurus budžeta iestādes apmaksā noteikto funkciju ietvaros, kas nav iestādes administratīvie izdevumi</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</si>
  <si>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</si>
  <si>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</si>
  <si>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</si>
  <si>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</si>
  <si>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</si>
  <si>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</si>
  <si>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Procentu maksājumi Valsts kasei</t>
  </si>
  <si>
    <t>C</t>
  </si>
  <si>
    <t>KOPĀ IZDEVUMI</t>
  </si>
  <si>
    <t>D</t>
  </si>
  <si>
    <t>N O L I E T O J U M S</t>
  </si>
  <si>
    <t>Nolietojums nemateriāliem ieguldījumiem</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</si>
  <si>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</si>
  <si>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</si>
  <si>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</si>
  <si>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</si>
  <si>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</si>
  <si>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</si>
  <si>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</si>
  <si>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</si>
  <si>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</si>
  <si>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</si>
  <si>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</si>
  <si>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</si>
  <si>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</si>
  <si>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</si>
  <si>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</si>
  <si>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</si>
  <si>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</si>
  <si>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</si>
  <si>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</si>
  <si>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</si>
  <si>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Atliktā UIN saistības</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</si>
  <si>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</si>
  <si>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</si>
  <si>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</si>
  <si>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</si>
  <si>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</si>
  <si>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</si>
  <si>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</si>
  <si>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</si>
  <si>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</si>
  <si>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</si>
  <si>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</si>
  <si>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</si>
  <si>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</si>
  <si>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</si>
  <si>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</si>
  <si>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</si>
  <si>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</si>
  <si>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</si>
  <si>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</si>
  <si>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</si>
  <si>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</si>
  <si>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</si>
  <si>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00143</t>
  </si>
  <si>
    <t>00144</t>
  </si>
  <si>
    <t>0020</t>
  </si>
  <si>
    <t>00211</t>
  </si>
  <si>
    <t>0030</t>
  </si>
  <si>
    <t>maksas veselības aprūpes pakalpojumi</t>
  </si>
  <si>
    <t>maksas sociālie pakalpojumi</t>
  </si>
  <si>
    <t>00313</t>
  </si>
  <si>
    <t>00314</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</si>
  <si>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</si>
  <si>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</si>
  <si>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</si>
  <si>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</si>
  <si>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</si>
  <si>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</si>
  <si>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</si>
  <si>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</si>
  <si>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</si>
  <si>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</si>
  <si>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</si>
  <si>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</si>
  <si>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Administratīvie izdevumi un sabiedriskās attiecības</t>
  </si>
  <si>
    <t>Izdevumi par saņemtajiem apmācību pakalpojumiem</t>
  </si>
  <si>
    <t>Pārējie iestādes administratīvie izdevumi</t>
  </si>
  <si>
    <t>Remontdarbi un iestāžu uzturēšanas pakalpojumi (izņemot kapitālo remontu)</t>
  </si>
  <si>
    <t>Ēku, būvju un telpu kārtējais remonts</t>
  </si>
  <si>
    <t xml:space="preserve">Nekustamā īpašuma uzturēšana </t>
  </si>
  <si>
    <t>Autoceļu un ielu pārvaldīšana un uzturēšana</t>
  </si>
  <si>
    <t>Profesionālās darbības civiltiesiskās atbildības apdrošināšanas izdevumi</t>
  </si>
  <si>
    <t>Iekārtu, aparatūras un inventāra īre un noma</t>
  </si>
  <si>
    <t>Izdevumi juridiskās palīdzības sniedzējiem un zvērinātiem tiesu izpildītājiem</t>
  </si>
  <si>
    <t>Izdevumi par precēm  uzņēmuma darbības nodrošināšanai</t>
  </si>
  <si>
    <t>Pārējie valsts un pašvaldību aprūpē un apgādē esošo personu uzturēšanas izdevumi, kuri nav minēti citos koda 2360 apakškodos</t>
  </si>
  <si>
    <t>Nodokļu, nodevu un naudas sodu maksājumi</t>
  </si>
  <si>
    <t>Valsts sociālās apdrošināšanas  obligātās iemaksas (no maksātnespējīga darba devēja darbinieku prasījumu summām)</t>
  </si>
  <si>
    <t>Naudas sodu maksājumi</t>
  </si>
  <si>
    <t>Procentu maksājumi iekšzemes finanšu institūcijām par aizņēmumiem un vērtspapīriem</t>
  </si>
  <si>
    <t>Līzinga procentu maksājumi</t>
  </si>
  <si>
    <t>Procentu maksājumi par aizņēmumiem no pašvaldību budžeta</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</si>
  <si>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</si>
  <si>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</si>
  <si>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</si>
  <si>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</si>
  <si>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</si>
  <si>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</si>
  <si>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</si>
  <si>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</si>
  <si>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</si>
  <si>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</si>
  <si>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</si>
  <si>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</si>
  <si>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H</t>
  </si>
  <si>
    <t>I</t>
  </si>
  <si>
    <t>Naudas plūsma</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</si>
  <si>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</si>
  <si>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</si>
  <si>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</si>
  <si>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</si>
  <si>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</si>
  <si>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</si>
  <si>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</si>
  <si>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</si>
  <si>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</si>
  <si>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</si>
  <si>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</si>
  <si>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</si>
  <si>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</si>
  <si>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</si>
  <si>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</si>
  <si>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</si>
  <si>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</si>
  <si>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</si>
  <si>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</si>
  <si>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</si>
  <si>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</si>
  <si>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</si>
  <si>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</si>
  <si>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</si>
  <si>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</si>
  <si>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Pašu līdzekļi</t>
  </si>
  <si>
    <t>Budžeta līdzekļi</t>
  </si>
  <si>
    <t>Pacientu personīgie līdzekļi</t>
  </si>
  <si>
    <t>Citi finanšu līdzekļi</t>
  </si>
  <si>
    <t>stacionārie</t>
  </si>
  <si>
    <t>27920</t>
  </si>
  <si>
    <t>mobilie</t>
  </si>
  <si>
    <t>27910</t>
  </si>
  <si>
    <t>Telefonu skaits</t>
  </si>
  <si>
    <t>27900</t>
  </si>
  <si>
    <r>
      <t>Kanalizācija  (m</t>
    </r>
    <r>
      <rPr>
        <vertAlign val="superscript"/>
        <sz val="8"/>
        <rFont val="Calibri"/>
        <family val="2"/>
        <charset val="186"/>
      </rPr>
      <t>3</t>
    </r>
    <r>
      <rPr>
        <sz val="8"/>
        <rFont val="Calibri"/>
        <family val="2"/>
        <charset val="186"/>
      </rPr>
      <t>)</t>
    </r>
  </si>
  <si>
    <t>27800</t>
  </si>
  <si>
    <r>
      <t>Ūdens patēriņš  ( m</t>
    </r>
    <r>
      <rPr>
        <vertAlign val="superscript"/>
        <sz val="8"/>
        <rFont val="Calibri"/>
        <family val="2"/>
        <charset val="186"/>
      </rPr>
      <t>3</t>
    </r>
    <r>
      <rPr>
        <sz val="8"/>
        <rFont val="Calibri"/>
        <family val="2"/>
        <charset val="186"/>
      </rPr>
      <t>)</t>
    </r>
  </si>
  <si>
    <t>27700</t>
  </si>
  <si>
    <t>Elektroenerģijas patērinš (kWh)</t>
  </si>
  <si>
    <t>27600</t>
  </si>
  <si>
    <t>27500</t>
  </si>
  <si>
    <t>27400</t>
  </si>
  <si>
    <t>Nobraukums gadā (km)</t>
  </si>
  <si>
    <t>27300</t>
  </si>
  <si>
    <t>Transportlīdzekļu vienības (skaits)</t>
  </si>
  <si>
    <t>27200</t>
  </si>
  <si>
    <r>
      <t>Izdevumi ūdens iegādei un kanalizācijas pakalpojumiem uz 1 m</t>
    </r>
    <r>
      <rPr>
        <vertAlign val="superscript"/>
        <sz val="8"/>
        <rFont val="Calibri"/>
        <family val="2"/>
        <charset val="186"/>
        <scheme val="minor"/>
      </rPr>
      <t>2</t>
    </r>
  </si>
  <si>
    <t>27140</t>
  </si>
  <si>
    <r>
      <t>Izdevumi apkurei un kurināmā iegādei uz 1 m</t>
    </r>
    <r>
      <rPr>
        <vertAlign val="superscript"/>
        <sz val="8"/>
        <rFont val="Calibri"/>
        <family val="2"/>
        <charset val="186"/>
        <scheme val="minor"/>
      </rPr>
      <t>2</t>
    </r>
  </si>
  <si>
    <t>27130</t>
  </si>
  <si>
    <r>
      <t>Izdevumi telpu  uzturēšanai un kārtējam remontam (neieskaitot kapitalo remontu) uz 1 m</t>
    </r>
    <r>
      <rPr>
        <vertAlign val="superscript"/>
        <sz val="8"/>
        <rFont val="Calibri"/>
        <family val="2"/>
        <charset val="186"/>
        <scheme val="minor"/>
      </rPr>
      <t>2</t>
    </r>
  </si>
  <si>
    <t>27120</t>
  </si>
  <si>
    <r>
      <t>Izdevumi elektroenerģijai uz  1 m</t>
    </r>
    <r>
      <rPr>
        <vertAlign val="superscript"/>
        <sz val="8"/>
        <rFont val="Calibri"/>
        <family val="2"/>
        <charset val="186"/>
        <scheme val="minor"/>
      </rPr>
      <t>2</t>
    </r>
  </si>
  <si>
    <t>27110</t>
  </si>
  <si>
    <t>X</t>
  </si>
  <si>
    <r>
      <t>Komunālo pakalpojumu un uzturēšanas izdvumi uz slimnīcas telpu platības 1 m</t>
    </r>
    <r>
      <rPr>
        <b/>
        <vertAlign val="superscript"/>
        <sz val="8"/>
        <rFont val="Calibri"/>
        <family val="2"/>
        <charset val="186"/>
        <scheme val="minor"/>
      </rPr>
      <t>2</t>
    </r>
  </si>
  <si>
    <t>27100</t>
  </si>
  <si>
    <t>Pārējie rezultatīvie rādītāji</t>
  </si>
  <si>
    <t>27000</t>
  </si>
  <si>
    <t>26450</t>
  </si>
  <si>
    <t>26440</t>
  </si>
  <si>
    <t>Ārstniecības un pacientu aprūpes atbalsta personāls</t>
  </si>
  <si>
    <t>26430</t>
  </si>
  <si>
    <t>Ārstniecības un pacientu aprūpes personāls</t>
  </si>
  <si>
    <t>26420</t>
  </si>
  <si>
    <t>Ārsti</t>
  </si>
  <si>
    <t>26410</t>
  </si>
  <si>
    <r>
      <t xml:space="preserve">Darbinieku </t>
    </r>
    <r>
      <rPr>
        <b/>
        <u/>
        <sz val="8"/>
        <rFont val="Calibri"/>
        <family val="2"/>
        <charset val="186"/>
      </rPr>
      <t xml:space="preserve">vidējie </t>
    </r>
    <r>
      <rPr>
        <b/>
        <sz val="8"/>
        <rFont val="Calibri"/>
        <family val="2"/>
        <charset val="186"/>
      </rPr>
      <t xml:space="preserve">ienākumi mēnesī: </t>
    </r>
  </si>
  <si>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</si>
  <si>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</si>
  <si>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</si>
  <si>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</si>
  <si>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</si>
  <si>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</si>
  <si>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</si>
  <si>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</si>
  <si>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</si>
  <si>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</si>
  <si>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</si>
  <si>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</si>
  <si>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</si>
  <si>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</si>
  <si>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</si>
  <si>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</si>
  <si>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</si>
  <si>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</si>
  <si>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</si>
  <si>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</si>
  <si>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</si>
  <si>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</si>
  <si>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</si>
  <si>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r>
      <t xml:space="preserve">Vidējais sociālās aprūpes ilgums, </t>
    </r>
    <r>
      <rPr>
        <i/>
        <sz val="8"/>
        <rFont val="Calibri"/>
        <family val="2"/>
        <charset val="186"/>
      </rPr>
      <t xml:space="preserve">dienas </t>
    </r>
  </si>
  <si>
    <t>25500</t>
  </si>
  <si>
    <t xml:space="preserve">Klientu skaits </t>
  </si>
  <si>
    <t>25400</t>
  </si>
  <si>
    <r>
      <t xml:space="preserve">Klienta dienas vidējā pašizmaksa, </t>
    </r>
    <r>
      <rPr>
        <i/>
        <sz val="8"/>
        <rFont val="Calibri"/>
        <family val="2"/>
        <charset val="186"/>
      </rPr>
      <t>euro</t>
    </r>
  </si>
  <si>
    <t>25300</t>
  </si>
  <si>
    <r>
      <t xml:space="preserve">Klienta dienas vidējā realizācijas maksa, </t>
    </r>
    <r>
      <rPr>
        <i/>
        <sz val="8"/>
        <rFont val="Calibri"/>
        <family val="2"/>
        <charset val="186"/>
      </rPr>
      <t>euro</t>
    </r>
  </si>
  <si>
    <t>25200</t>
  </si>
  <si>
    <t>Klientu dienu skaits</t>
  </si>
  <si>
    <t>25100</t>
  </si>
  <si>
    <t>Sociālā aprūpe</t>
  </si>
  <si>
    <t>25000</t>
  </si>
  <si>
    <t>24500</t>
  </si>
  <si>
    <t>24400</t>
  </si>
  <si>
    <t>24300</t>
  </si>
  <si>
    <t>24200</t>
  </si>
  <si>
    <t>24100</t>
  </si>
  <si>
    <t>Sociālā rehabilitācija</t>
  </si>
  <si>
    <t>24000</t>
  </si>
  <si>
    <t>23320</t>
  </si>
  <si>
    <t>t.sk. dienas stacionārā</t>
  </si>
  <si>
    <t>233121</t>
  </si>
  <si>
    <t>maksas</t>
  </si>
  <si>
    <t>23312</t>
  </si>
  <si>
    <t>233111</t>
  </si>
  <si>
    <t>Valsts apmaksātie</t>
  </si>
  <si>
    <t>23311</t>
  </si>
  <si>
    <t>Ambulatori ārstēto pacientu skaits</t>
  </si>
  <si>
    <t>23310</t>
  </si>
  <si>
    <t>Ambulatorā veselības aprūpe</t>
  </si>
  <si>
    <t>23300</t>
  </si>
  <si>
    <t>23290</t>
  </si>
  <si>
    <t>23280</t>
  </si>
  <si>
    <t>23270</t>
  </si>
  <si>
    <t>Atkārtoti hospitalizēto pacientu skaits, kuriem nākamā hospitalizācija ir aprūpe,  rehabilitācija vai nākamais ārstēšanas posms</t>
  </si>
  <si>
    <t>23262</t>
  </si>
  <si>
    <t>Atkārtoti hospitalizēto pacientu skaits, neieskaitot pacientus, kuriem nākamā hospitalizācija ir aprūpe vai rehabilitācija</t>
  </si>
  <si>
    <t>23261</t>
  </si>
  <si>
    <t>Pacientu skaits, kuri saņēma plānveida stacionārās veselības aprūpes pakalpojumus</t>
  </si>
  <si>
    <t>23251</t>
  </si>
  <si>
    <t>Stacionārā ārstēto pacientu skaits, t.sk.</t>
  </si>
  <si>
    <t>23250</t>
  </si>
  <si>
    <t>23240</t>
  </si>
  <si>
    <t>Gultu dienu skaits</t>
  </si>
  <si>
    <t>23220</t>
  </si>
  <si>
    <t>Vidējais gultu skaits stacionārā</t>
  </si>
  <si>
    <t>23210</t>
  </si>
  <si>
    <t>Stacionārā veselības aprūpe</t>
  </si>
  <si>
    <t>23200</t>
  </si>
  <si>
    <t>Pacientu skaits, kuri pēc observācijas stacionēti</t>
  </si>
  <si>
    <t>231132</t>
  </si>
  <si>
    <t>Pacientu skaits, kuri pēc observācijas novirzīti turpmākai ambulatorai ārstēšanai</t>
  </si>
  <si>
    <t>231131</t>
  </si>
  <si>
    <t>Pacientu skaits, kuriem nodrošināts observācijas pakalpojums, t.sk.</t>
  </si>
  <si>
    <t>23113</t>
  </si>
  <si>
    <t>Pacientu skaits, kuri stacionēti (bez observācijas)</t>
  </si>
  <si>
    <t>23112</t>
  </si>
  <si>
    <t>Pacientu skaits, kuriem sniegta neatliekamā medicīniskā palīdzība un tie novirzīti turpmākai ambulatorai ārstēšanai</t>
  </si>
  <si>
    <t>23111</t>
  </si>
  <si>
    <t>Kopējais pacientu skaits, t.sk.</t>
  </si>
  <si>
    <t>23110</t>
  </si>
  <si>
    <t>Neatliekamās medicīniskās palīdzības sniegšana uzņēmšanas nodaļā, t.sk. traumpunktā</t>
  </si>
  <si>
    <t>23100</t>
  </si>
  <si>
    <t>Veselības aprūpe</t>
  </si>
  <si>
    <t>23000</t>
  </si>
  <si>
    <t>Naturālie rādītāji</t>
  </si>
  <si>
    <t>M</t>
  </si>
  <si>
    <t>Valsts apmaksāto hospitalizācijas gadījumu skaits</t>
  </si>
  <si>
    <t>23231</t>
  </si>
  <si>
    <t>23241</t>
  </si>
  <si>
    <t>23232</t>
  </si>
  <si>
    <t>VADC asins komponenti</t>
  </si>
  <si>
    <t>Medicīnas preces</t>
  </si>
  <si>
    <t>Implanti</t>
  </si>
  <si>
    <t>Medicīnas instrumenti</t>
  </si>
  <si>
    <t>Asins iegāde (izdevumi atlīdzībai donoriem)</t>
  </si>
  <si>
    <t>00311</t>
  </si>
  <si>
    <t>00312</t>
  </si>
  <si>
    <t>Kopā intelektuālie īpašumi</t>
  </si>
  <si>
    <t>Kopā nekustamie īpašumi</t>
  </si>
  <si>
    <t>Kopā kustamie īpašumi</t>
  </si>
  <si>
    <t>Kopā ieguldījumi</t>
  </si>
  <si>
    <t>Naudas līdzekļu izlietojums</t>
  </si>
  <si>
    <t>Medicīnas un laboratoijas iekārtas t.sk.:</t>
  </si>
  <si>
    <t>Pārējās tehnoloģiskās iekārtas un mašīnas t.sk.:</t>
  </si>
  <si>
    <t>citi ieņēmumi</t>
  </si>
  <si>
    <t>Saņemtās pacientu iemaksas (ambulatorai palīdzībai)</t>
  </si>
  <si>
    <t>pacientu iemaksas par atbrīvotajām kategorijām (ambulatorai palīdzībai)</t>
  </si>
  <si>
    <t>Atalgojums (1100)</t>
  </si>
  <si>
    <t>Darba devēja valsts sociālās apdrošināšanas obligātās iemaksas, sociāla rakstura pabalsti un kompensācijas (1200)</t>
  </si>
  <si>
    <t>Mācību, darba un dienesta komandējumi, darba braucieni (2100)</t>
  </si>
  <si>
    <t>Pakalpojumi (2200)</t>
  </si>
  <si>
    <t>Krājumi, materiāli, energoresursi, preces, biroja preces un inventārs, kurus neuzskaita kodā 5000 (2300; bez 2340)</t>
  </si>
  <si>
    <t>Zāles, ķimikālijas, laboratorijas preces, medicīniskās ierīces, medicīniskie instrumenti, laboratorijas dzīvnieki un to uzturēšana (2340)</t>
  </si>
  <si>
    <t>Procentu izdevumi (4000)</t>
  </si>
  <si>
    <t>Pārējie izdevumi (2400;2500; 2800)</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</si>
  <si>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</si>
  <si>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</si>
  <si>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</si>
  <si>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</si>
  <si>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</si>
  <si>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</si>
  <si>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</si>
  <si>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</si>
  <si>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</si>
  <si>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</si>
  <si>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</si>
  <si>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</si>
  <si>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</si>
  <si>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</si>
  <si>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Dotācija no pašvaldības budžeta kopā*, t.sk.:</t>
  </si>
  <si>
    <t>Eiropas Struktūrfondi investīcijām kopā*, t.sk.:</t>
  </si>
  <si>
    <t>Valsts budžeta līdzekļi kopā*, t.sk.:</t>
  </si>
  <si>
    <t>Citi līdzekļi kopā*, t.sk.:</t>
  </si>
  <si>
    <t>Ziedojumi*, t.sk.</t>
  </si>
  <si>
    <t>Piezīmes:</t>
  </si>
  <si>
    <t>*-norādīt sadalījumā pa projektiem un/vai finansējuma mērķiem</t>
  </si>
  <si>
    <t>Finansēšanas darbības naudas neto plūsma (17 000-18 000)</t>
  </si>
  <si>
    <t>Ieguldīšanas darbības neto naudas plūsma  (14000-15 000)</t>
  </si>
  <si>
    <t>Pamatlīdzekļu un nemateriālo ieguldījumu iegāde kopā</t>
  </si>
  <si>
    <t>no ESF (Eiropas Struktūrfondi) līdzekļiem  (sadalījumā pa projektiem)</t>
  </si>
  <si>
    <t>no ESF (Eiropas Struktūrfondi) līdzekļiem (sadalījumā pa projektiem)</t>
  </si>
  <si>
    <t>Mēneša amatalga valdei</t>
  </si>
  <si>
    <t>Mēneša amatalga pārējiem darbiniekiem</t>
  </si>
  <si>
    <t>Zāles (medikamenti)</t>
  </si>
  <si>
    <t>Medikamenti noteikto funkciju nodrošināšanai</t>
  </si>
  <si>
    <t>Bezmaksas saņemto medikamentu un medicīnas preču, kas novērtētas naudas izteiksmē izlietojums</t>
  </si>
  <si>
    <t>00145</t>
  </si>
  <si>
    <t>Tehnisko palīglīdzekļu funkciju nodrošināšanai</t>
  </si>
  <si>
    <t>Izdevumi par precēm iestādes administratīvās darbības nodrošināšanai un sabiedrisko attiecību īstenošanai</t>
  </si>
  <si>
    <t>Darba devēja pabalsti un kompensācijas, no kā neaprēķina iedzīvotāju ienākuma nodokli un valsts sociālās apdrošināšanas obligātās iemaksas</t>
  </si>
  <si>
    <t>Citi ieņēmumi (Ieņēmumi no bez atlīdzības saņemtajām precēm, investīcijām u.tml.)</t>
  </si>
  <si>
    <t>Administrācija, t.sk.</t>
  </si>
  <si>
    <t>26241</t>
  </si>
  <si>
    <t>valde</t>
  </si>
  <si>
    <t>26441</t>
  </si>
  <si>
    <t>26341</t>
  </si>
  <si>
    <t>26141</t>
  </si>
  <si>
    <t>Izdarīto operāciju skaits diennakts stacionārā</t>
  </si>
  <si>
    <t>Ārstēšanas vidējais ilgums diennakts stacionārā (dienas)</t>
  </si>
  <si>
    <t>Vidējais gultu noslogojums diennakts stacionārā %</t>
  </si>
  <si>
    <t>23321</t>
  </si>
  <si>
    <t>233211</t>
  </si>
  <si>
    <t>23322</t>
  </si>
  <si>
    <t>233221</t>
  </si>
  <si>
    <t>23350</t>
  </si>
  <si>
    <t>Vidējais gultu noslogojums dienas stacionārā %</t>
  </si>
  <si>
    <t>23330</t>
  </si>
  <si>
    <t>23340</t>
  </si>
  <si>
    <t>Apmeklējumu skaits</t>
  </si>
  <si>
    <t>II  IZDEVUMI SAIMNIECISKĀS DARBĪBAS NODROŠINĀŠANAI KOPĀ</t>
  </si>
  <si>
    <t>Sterilizācijas un dezinfekcijas līdzekļi</t>
  </si>
  <si>
    <t>Laboratorijas preces</t>
  </si>
  <si>
    <t>Vidējais gultu skaits dienas stacionārā</t>
  </si>
  <si>
    <t>Plānveida hospitalizācijas gadījumu skaits, t.sk.:</t>
  </si>
  <si>
    <t>Valsts apmaksāto plānveida hospitalizācijas gadījumu skaits</t>
  </si>
  <si>
    <t>232501</t>
  </si>
  <si>
    <t>232511</t>
  </si>
  <si>
    <t>23230</t>
  </si>
  <si>
    <t>Vidējais observācijas gultu skaits</t>
  </si>
  <si>
    <t>Iestādes iekšējo kolektīvo pasākumu organizēšanas izdevumi</t>
  </si>
  <si>
    <t>PEĻŅA PIRMS AMORTIZĀCIJAS UN PĀRĒJIEM IEŅĒMUMIEM</t>
  </si>
  <si>
    <t>PEĻŅA PIRMS PĀRĒJIEM IEŅĒMUMIEM, IZDEVUMIEM UN ĀRKĀRTAS IEŅĒMUMIEM</t>
  </si>
  <si>
    <t>Ieņēmumi no pārdotiem materiāliem un pamatlīdzekļiem</t>
  </si>
  <si>
    <t>Procentu maksājumi ārvalstu un starptautiskajām finanšu institūcijām par aizņēmumiem un vērtspapīriem</t>
  </si>
  <si>
    <t>Uzkrājums atvaļinājumu rezervēm,piem., uzņēmuma vadītājiem par pārskata gadu</t>
  </si>
  <si>
    <t>Ieņēmumos ieskaitītās dotācijas, dāvinājumi atbilstoši dāvināto pamatlīdzekļu nolietojumam par pārskata periodu</t>
  </si>
  <si>
    <t>Kopējais hospitalizācijas gadījumu skaits, t.sk.</t>
  </si>
  <si>
    <t>Asins iegāde</t>
  </si>
  <si>
    <t>no pašu līdzekļiem (sadalījumā pa pasākumiem/projektiem)</t>
  </si>
  <si>
    <t>no Valsts budžeta līdzekļiem (sadalījumā pa pasākumiem/projektiem)</t>
  </si>
  <si>
    <t>no citiem līdzekļiem (sadalījumā pa pasākumiem/projektiem)</t>
  </si>
  <si>
    <t>27410</t>
  </si>
  <si>
    <t>Pārējais personāls (t.sk. sanitāri)</t>
  </si>
  <si>
    <t>23351</t>
  </si>
  <si>
    <t>Medicīnas preces un instrumenti, laboratorijas dzīvnieki un to uzturēšana</t>
  </si>
  <si>
    <t>no VGA (Valsts galvotais aizdevums) līdzekļiem (sadalījumā pa projektiem)</t>
  </si>
  <si>
    <t>Stacionārā pacienta dienas vidējā realizācijas maksa</t>
  </si>
  <si>
    <t>Stacionārā pacienta dienas vidējā pašizmaksa</t>
  </si>
  <si>
    <t>Ambultatori Izdarīto operāciju skaits, t.sk.:</t>
  </si>
  <si>
    <t>Izdarīto operāciju skaits dienas stacionārā</t>
  </si>
  <si>
    <r>
      <t>Kopējā slimnīcas telpu platība  (m</t>
    </r>
    <r>
      <rPr>
        <vertAlign val="superscript"/>
        <sz val="8"/>
        <rFont val="Calibri"/>
        <family val="2"/>
        <charset val="186"/>
      </rPr>
      <t>2</t>
    </r>
    <r>
      <rPr>
        <sz val="8"/>
        <rFont val="Calibri"/>
        <family val="2"/>
        <charset val="186"/>
      </rPr>
      <t>), t.sk.:</t>
    </r>
  </si>
  <si>
    <t>Palīgtelpas (garāžas, šķūņi, katlumājas utt.)</t>
  </si>
  <si>
    <t>Personāla rādītāji*</t>
  </si>
  <si>
    <t>* informācija tiek norādīta atbilstoši Ministru kabineta 2013.gada 17.decembra noteikumu Nr.1529 “Veselības aprūpes organizēšanas un finansēšanas kārtība” metodoloģijai</t>
  </si>
  <si>
    <t>Novirze no n gada pārskata perioda plāna, %</t>
  </si>
  <si>
    <t xml:space="preserve">Īstermiņa kredītsaistības kopā </t>
  </si>
  <si>
    <t xml:space="preserve">Ilgtermiņa kredītsaistības kopā </t>
  </si>
  <si>
    <t>Kredītsaistības  (21 000+22 000)</t>
  </si>
  <si>
    <t>AKTĪVU KOPSUMMA (50 000+51 000)</t>
  </si>
  <si>
    <t>Nauda</t>
  </si>
  <si>
    <t>Uzkrātie ieņēmumi</t>
  </si>
  <si>
    <t>Nākamo periodu izmaksas</t>
  </si>
  <si>
    <t>Citi debitori</t>
  </si>
  <si>
    <t>Radniecīgo uzņēmumu parādi</t>
  </si>
  <si>
    <t>Pircēju,pasūtītāju parādi</t>
  </si>
  <si>
    <t>Debitori</t>
  </si>
  <si>
    <t>Avansa maksājumi par precēm</t>
  </si>
  <si>
    <t>Gatavie ražojumi un preces pārdošanai</t>
  </si>
  <si>
    <t>Izejvielas, pamatmateriāli un palīgmateriāli</t>
  </si>
  <si>
    <t>Krājumi</t>
  </si>
  <si>
    <t>Apgrozāmie līdzekļi</t>
  </si>
  <si>
    <t>Pārējie vērtspapīri un ieguldījumi fondos</t>
  </si>
  <si>
    <t>Līdzdalība radniecīgo uzņēmumu kapitālā</t>
  </si>
  <si>
    <t>Ilgtermiņa finanšu ieguldījumi</t>
  </si>
  <si>
    <t>Ieguldījumi nomātos pamatlīdzekļos</t>
  </si>
  <si>
    <t>Avansa maksājumi par pamatlīdzekļiem</t>
  </si>
  <si>
    <t>Pamatl.izveidošana un nepab.celtniecība</t>
  </si>
  <si>
    <t>Pārējie pamatlīdzekļi un inventārs</t>
  </si>
  <si>
    <t>Iekārtas un mašīnas</t>
  </si>
  <si>
    <t>Zemes gabali,ēkas un būves un ilggadīgie stādījumi</t>
  </si>
  <si>
    <t>Pamatlīdzekļi</t>
  </si>
  <si>
    <t>Avansa maksājumi par nemater.ieguldījumiem</t>
  </si>
  <si>
    <t>Koncesijas,patenti,licences</t>
  </si>
  <si>
    <t>Nemateriālie ieguldījumi</t>
  </si>
  <si>
    <t>Ilgtermiņa ieguldījumi</t>
  </si>
  <si>
    <t>PASĪVU KOPSUMMA (45 000+46 000+47 000+48 000)</t>
  </si>
  <si>
    <t>Uzkrātās saistības</t>
  </si>
  <si>
    <t>Nākamo periodu ieņēmumi</t>
  </si>
  <si>
    <t>Pārējie kreditori</t>
  </si>
  <si>
    <t>Nodokļi un sociālās nodroš.maksājumi</t>
  </si>
  <si>
    <t>Parādi piegādātājiem un darbuzņēmējiem</t>
  </si>
  <si>
    <t>No pircējiem saņemtie avansi</t>
  </si>
  <si>
    <t>Citi aizņēmumi</t>
  </si>
  <si>
    <t>Aizņēmumi no kredītiestādēm</t>
  </si>
  <si>
    <t>Īstermiņa kreditori</t>
  </si>
  <si>
    <t>Citi kreditori</t>
  </si>
  <si>
    <t>Atliktā uzņēmuma ienākuma nodokļa saistības</t>
  </si>
  <si>
    <t>Ilgtermiņa kreditori</t>
  </si>
  <si>
    <t>Kreditori</t>
  </si>
  <si>
    <t>Uzkrājumi</t>
  </si>
  <si>
    <t>Pārskata gada nesadalītā peļņa</t>
  </si>
  <si>
    <t>Iepriekšējo gadu nesadalītā peļņa</t>
  </si>
  <si>
    <t>Nesadalītā peļņa:</t>
  </si>
  <si>
    <t>Pārējās rezerves</t>
  </si>
  <si>
    <t>Pamatkapitāls</t>
  </si>
  <si>
    <t>Pašu kapitāls</t>
  </si>
  <si>
    <t>Bilances posteņi</t>
  </si>
  <si>
    <t>N</t>
  </si>
  <si>
    <t>Bilances pozīcijas</t>
  </si>
  <si>
    <t>…</t>
  </si>
  <si>
    <t>utt.</t>
  </si>
  <si>
    <t>2.8.2.</t>
  </si>
  <si>
    <t>2.8.1.</t>
  </si>
  <si>
    <t>2.8.</t>
  </si>
  <si>
    <t>2.7.2.</t>
  </si>
  <si>
    <t>2.7.1.</t>
  </si>
  <si>
    <t>2.7.</t>
  </si>
  <si>
    <t>2.6.2.</t>
  </si>
  <si>
    <t>2.6.1.</t>
  </si>
  <si>
    <t>2.6.</t>
  </si>
  <si>
    <t>2.5.2.</t>
  </si>
  <si>
    <t>2.5.1.</t>
  </si>
  <si>
    <t>2.5.</t>
  </si>
  <si>
    <t>2.4.2.</t>
  </si>
  <si>
    <t>2.4.1.</t>
  </si>
  <si>
    <t>2.4.</t>
  </si>
  <si>
    <t>2.3.2.</t>
  </si>
  <si>
    <t>2.3.1.</t>
  </si>
  <si>
    <t>2.3.</t>
  </si>
  <si>
    <t>2.2.2.</t>
  </si>
  <si>
    <t>2.2.1.</t>
  </si>
  <si>
    <t>2.2.</t>
  </si>
  <si>
    <t>2.1.2.</t>
  </si>
  <si>
    <t>2.1.1.</t>
  </si>
  <si>
    <t>2.1.</t>
  </si>
  <si>
    <t>2.</t>
  </si>
  <si>
    <t>1.6.2.</t>
  </si>
  <si>
    <t>1.6.1.</t>
  </si>
  <si>
    <t>1.6.</t>
  </si>
  <si>
    <t>1.5.2.</t>
  </si>
  <si>
    <t>1.5.1.</t>
  </si>
  <si>
    <t>1.5.</t>
  </si>
  <si>
    <t>1.4.2.</t>
  </si>
  <si>
    <t>1.4.1.</t>
  </si>
  <si>
    <t>1.4.</t>
  </si>
  <si>
    <t>1.3.2.</t>
  </si>
  <si>
    <t>1.3.1.</t>
  </si>
  <si>
    <t>1.3.</t>
  </si>
  <si>
    <t>1.2.2.</t>
  </si>
  <si>
    <t>1.2.1.</t>
  </si>
  <si>
    <t>1.2.</t>
  </si>
  <si>
    <t>1.</t>
  </si>
  <si>
    <t>Paskaidrojums</t>
  </si>
  <si>
    <t>30 un vairāk dienas kavētie maksājumi</t>
  </si>
  <si>
    <t>Mazāk par 30 dienām kavētie maksājumi</t>
  </si>
  <si>
    <t>t.sk. summa,
 kurai iestājies
 maks.termiņš</t>
  </si>
  <si>
    <t>Parāda summa uz pārskata perioda beigām</t>
  </si>
  <si>
    <t xml:space="preserve">Kreditora nosaukums   </t>
  </si>
  <si>
    <t>N.p.k.</t>
  </si>
  <si>
    <t>5.1.</t>
  </si>
  <si>
    <t>4.2.</t>
  </si>
  <si>
    <t>4.1.</t>
  </si>
  <si>
    <t>3.2.</t>
  </si>
  <si>
    <t>3.1.</t>
  </si>
  <si>
    <t>1.1.</t>
  </si>
  <si>
    <t>t.sk. EUR (cits projekts)</t>
  </si>
  <si>
    <t>t.sk. EUR (rezidentu apmācībām)</t>
  </si>
  <si>
    <t>t.sk. EUR (avanss ERAF  projektam)</t>
  </si>
  <si>
    <t>Izdevumi par bankas pakalpojumiem</t>
  </si>
  <si>
    <t>Ieņēmumi par bankas pakalpojumiem</t>
  </si>
  <si>
    <t>Subkonts/Tranzītkonts (iedz.maks.pr kom pakalp.)</t>
  </si>
  <si>
    <t xml:space="preserve">Norēķinu konts </t>
  </si>
  <si>
    <t>apstiprinātais kredīts/kredītlīnija EUR (USD)</t>
  </si>
  <si>
    <t>saņemts kredīts EUR</t>
  </si>
  <si>
    <t>finanšu līzings  EUR</t>
  </si>
  <si>
    <t>overnight  EUR (USD )</t>
  </si>
  <si>
    <t>depozīts EUR ( USD )</t>
  </si>
  <si>
    <t>t.sk. EUR ( cita valūta)</t>
  </si>
  <si>
    <t>t.sk. EUR ( Polijas Zloti )</t>
  </si>
  <si>
    <t>t.sk. EUR ( CHF )</t>
  </si>
  <si>
    <t>t.sk. EUR ( GBP )</t>
  </si>
  <si>
    <t>t.sk. EUR ( USD )</t>
  </si>
  <si>
    <t xml:space="preserve"> </t>
  </si>
  <si>
    <t>t.sk. EUR</t>
  </si>
  <si>
    <t>Slimnīcas kase</t>
  </si>
  <si>
    <t>Valsts kase</t>
  </si>
  <si>
    <t>Danske banka</t>
  </si>
  <si>
    <t>GE Money banka</t>
  </si>
  <si>
    <t>Nordea banka</t>
  </si>
  <si>
    <t>SEB  banka</t>
  </si>
  <si>
    <t>Swedbank</t>
  </si>
  <si>
    <t>DnB NORD banka</t>
  </si>
  <si>
    <t>Citadele banka</t>
  </si>
  <si>
    <t>Pozīcija</t>
  </si>
  <si>
    <t>Nr. p.k.</t>
  </si>
  <si>
    <t>Ieņēmumu pozīcija*</t>
  </si>
  <si>
    <t>Ieņēmumi par izglītojošo un zinātnisko darbību</t>
  </si>
  <si>
    <t xml:space="preserve">Ieņēmumi par rezidentu apmācību </t>
  </si>
  <si>
    <t>3.2.1.</t>
  </si>
  <si>
    <t>retie medikamenti, bezmaksas ķīmijterapijas līdzekļi utt.</t>
  </si>
  <si>
    <t>3.2.2.</t>
  </si>
  <si>
    <t>citi ieņēmumi no valsts budžeta līdzekļiem</t>
  </si>
  <si>
    <t>maksas veselības aprūpes pakalpojumi (stacionāram) t.sk.:</t>
  </si>
  <si>
    <t>maksas operācijas</t>
  </si>
  <si>
    <t>medicīnas pakalpojumi ārzemju pilsoņiem</t>
  </si>
  <si>
    <t>4.3.</t>
  </si>
  <si>
    <t>4.4.</t>
  </si>
  <si>
    <t>4.5.</t>
  </si>
  <si>
    <t>Pārējie ieņēmumi t.sk.:</t>
  </si>
  <si>
    <t>Pavisam ieņēmumi</t>
  </si>
  <si>
    <t>1 stacionārā pacienta dienas vidējā realizācijas cena</t>
  </si>
  <si>
    <t>* tikai uz stacionāru attiecināmās izmaksas</t>
  </si>
  <si>
    <t>Izdevumu pozīcija*</t>
  </si>
  <si>
    <t>EUR uz 1 stacionārā pacienta  dienu</t>
  </si>
  <si>
    <t>EUR uz 1 stacionārā pacienta dienu</t>
  </si>
  <si>
    <t>Atalgojums</t>
  </si>
  <si>
    <t>Medicīnas instrumenti, laboratorijas dzīvnieki un to uzturēšana</t>
  </si>
  <si>
    <t>Operāciju un sterilizācijas materiāli</t>
  </si>
  <si>
    <t>Norakstītie bezcerīgie debitoru parādi</t>
  </si>
  <si>
    <t>Pavisam izdevumi</t>
  </si>
  <si>
    <t>Gultas dienas skaits</t>
  </si>
  <si>
    <t>Skaidrojumi par novirzes iemesliem</t>
  </si>
  <si>
    <t>8=7-6</t>
  </si>
  <si>
    <t>9=8/6</t>
  </si>
  <si>
    <t>11=7-5</t>
  </si>
  <si>
    <t>12=11/5</t>
  </si>
  <si>
    <t>Wesemann SIA</t>
  </si>
  <si>
    <t>E.Gulbja laboratorija SIA</t>
  </si>
  <si>
    <t>VNC saņemtā investīcija</t>
  </si>
  <si>
    <t>1.5.3.</t>
  </si>
  <si>
    <t>ERAF saņemtā investīcija,3DP/3.1.5.3.1/11/IPIA/VEC/013 projekts</t>
  </si>
  <si>
    <t>1.5.4.</t>
  </si>
  <si>
    <t>ERAF saņemtā investīcija,3DP/3.1.5.3.1/10/IPIA/VEC/017 projekts</t>
  </si>
  <si>
    <t>No fiziskām perasonām saņemtie avansi (operācijām)</t>
  </si>
  <si>
    <t>Rīgas Ūdens SIA</t>
  </si>
  <si>
    <t>BAO AS</t>
  </si>
  <si>
    <t>Sadzīves pakalpojumi SIA</t>
  </si>
  <si>
    <t>Aleks un V SIA</t>
  </si>
  <si>
    <t>Med Alfa SIA</t>
  </si>
  <si>
    <t>Syntrade Oy</t>
  </si>
  <si>
    <t>Baltrade Oy</t>
  </si>
  <si>
    <t>Iedzīvotāju ienākuma nodoklis</t>
  </si>
  <si>
    <t>VSAOI</t>
  </si>
  <si>
    <t>2.5.3.</t>
  </si>
  <si>
    <t>Pievienotās vērtības nodoklis</t>
  </si>
  <si>
    <t>Pārējie kreditori (ieturējumi no d/a, norēķ. ar arodbiedrību, pensiju fonds)</t>
  </si>
  <si>
    <t>2.7.3.</t>
  </si>
  <si>
    <t>2.7.4.</t>
  </si>
  <si>
    <t>Darbinieku  neizmantotie atvaļinājumi</t>
  </si>
  <si>
    <t>EKK tiek grāmatoti Valsts Asinsdonoru centra  Bezmaksas asins preperāti un SIA ORIOLA medikamenti, ko apmaksā Nacionālais veselības dienests.</t>
  </si>
  <si>
    <t xml:space="preserve">Finansējuma apguve atkarīga no pacientu, kuriem tiek kompensēta pacientu iemaksa, īpatsvara </t>
  </si>
  <si>
    <t>piešķirti papildus līdzekļi rindu samazināšanai</t>
  </si>
  <si>
    <t>Centrālapkures patēriņš (kWh)</t>
  </si>
  <si>
    <t>Kapitālais remonts un rekonstrukcija</t>
  </si>
  <si>
    <t>Būvprojekts</t>
  </si>
  <si>
    <t>Nacionālais veselības dienests</t>
  </si>
  <si>
    <t>Pārējie līdz 1000 eiro</t>
  </si>
  <si>
    <t>ERAF saņemtā invenstīcija  9.3.2.0/I/17/002 projekts</t>
  </si>
  <si>
    <t>2.5.6.</t>
  </si>
  <si>
    <t xml:space="preserve">Izpilde 2018 gada </t>
  </si>
  <si>
    <t>2019 gada plāns</t>
  </si>
  <si>
    <t>Novirze no 2019 gada pārskata perioda plāna, euro</t>
  </si>
  <si>
    <t>Novirze no 2019 gada pārskata perioda plāna, %</t>
  </si>
  <si>
    <t>Izmaiņas, salīdzinot ar 2018 gada attiecīgā perioda izpildi, euro</t>
  </si>
  <si>
    <t>2018 gada izpilde</t>
  </si>
  <si>
    <t>Izmaiņas, salīdzinot ar 2018 gada attiecīgā perioda izpildi, %</t>
  </si>
  <si>
    <t>2019 gads % pret  2018 gadu</t>
  </si>
  <si>
    <t>Izmaiņas, salīdzinot ar 2018  gada attiecīgā perioda izpildi, %</t>
  </si>
  <si>
    <t xml:space="preserve">Pieprasījums pēc maksas pakalpojumiem samazinājies. </t>
  </si>
  <si>
    <t>No 2019. gada janvāra, pakalpojums netiek sniegts</t>
  </si>
  <si>
    <t xml:space="preserve">2019. gadā tika noslēgti jaunie sadarbības līgumi ar Latvijas universitāti un Rīgas stradiņu universitāti, kas paredz viena rezidenta finansējumu 1709.42 eur līdzšinējo 1480.98 eur vietā. </t>
  </si>
  <si>
    <t>palielināts  veselības aprūpes pakalpojumu apjoms valsts finansējuma ietvaros</t>
  </si>
  <si>
    <t>2018. gada izpilde</t>
  </si>
  <si>
    <r>
      <t xml:space="preserve">Nedzīvojamās ēkas </t>
    </r>
    <r>
      <rPr>
        <vertAlign val="superscript"/>
        <sz val="8"/>
        <rFont val="Calibri"/>
        <family val="2"/>
        <charset val="186"/>
        <scheme val="minor"/>
      </rPr>
      <t>4</t>
    </r>
  </si>
  <si>
    <r>
      <t xml:space="preserve">Zeme zem ēkām un būvēm </t>
    </r>
    <r>
      <rPr>
        <vertAlign val="superscript"/>
        <sz val="8"/>
        <rFont val="Calibri"/>
        <family val="2"/>
        <charset val="186"/>
        <scheme val="minor"/>
      </rPr>
      <t>5</t>
    </r>
  </si>
  <si>
    <r>
      <t xml:space="preserve">Pārējā zeme </t>
    </r>
    <r>
      <rPr>
        <vertAlign val="superscript"/>
        <sz val="8"/>
        <rFont val="Calibri"/>
        <family val="2"/>
        <charset val="186"/>
        <scheme val="minor"/>
      </rPr>
      <t>6</t>
    </r>
  </si>
  <si>
    <r>
      <t xml:space="preserve">Celtnes un būves </t>
    </r>
    <r>
      <rPr>
        <vertAlign val="superscript"/>
        <sz val="8"/>
        <rFont val="Calibri"/>
        <family val="2"/>
        <charset val="186"/>
        <scheme val="minor"/>
      </rPr>
      <t>7</t>
    </r>
  </si>
  <si>
    <r>
      <t xml:space="preserve">Pārējais nekustamais īpašums </t>
    </r>
    <r>
      <rPr>
        <vertAlign val="superscript"/>
        <sz val="8"/>
        <rFont val="Calibri"/>
        <family val="2"/>
        <charset val="186"/>
        <scheme val="minor"/>
      </rPr>
      <t>8</t>
    </r>
  </si>
  <si>
    <r>
      <t xml:space="preserve">Tehnoloģiskās iekārtas un mašīnas </t>
    </r>
    <r>
      <rPr>
        <vertAlign val="superscript"/>
        <sz val="8"/>
        <rFont val="Calibri"/>
        <family val="2"/>
        <charset val="186"/>
        <scheme val="minor"/>
      </rPr>
      <t xml:space="preserve">10 </t>
    </r>
    <r>
      <rPr>
        <sz val="8"/>
        <rFont val="Calibri"/>
        <family val="2"/>
        <charset val="186"/>
        <scheme val="minor"/>
      </rPr>
      <t xml:space="preserve"> t.sk.:</t>
    </r>
  </si>
  <si>
    <r>
      <t xml:space="preserve">Transportlīdzekļi </t>
    </r>
    <r>
      <rPr>
        <vertAlign val="superscript"/>
        <sz val="8"/>
        <rFont val="Calibri"/>
        <family val="2"/>
        <charset val="186"/>
        <scheme val="minor"/>
      </rPr>
      <t xml:space="preserve">11 </t>
    </r>
    <r>
      <rPr>
        <sz val="8"/>
        <rFont val="Calibri"/>
        <family val="2"/>
        <charset val="186"/>
        <scheme val="minor"/>
      </rPr>
      <t xml:space="preserve"> t.sk.:</t>
    </r>
  </si>
  <si>
    <r>
      <t xml:space="preserve">Saimniecības pamatlīdzekļi </t>
    </r>
    <r>
      <rPr>
        <vertAlign val="superscript"/>
        <sz val="8"/>
        <rFont val="Calibri"/>
        <family val="2"/>
        <charset val="186"/>
        <scheme val="minor"/>
      </rPr>
      <t>12</t>
    </r>
    <r>
      <rPr>
        <sz val="8"/>
        <rFont val="Calibri"/>
        <family val="2"/>
        <charset val="186"/>
        <scheme val="minor"/>
      </rPr>
      <t xml:space="preserve">  t.sk.:</t>
    </r>
  </si>
  <si>
    <r>
      <t xml:space="preserve">Datortehnika, sakaru un cita biroja tehnika </t>
    </r>
    <r>
      <rPr>
        <vertAlign val="superscript"/>
        <sz val="8"/>
        <rFont val="Calibri"/>
        <family val="2"/>
        <charset val="186"/>
        <scheme val="minor"/>
      </rPr>
      <t>13</t>
    </r>
    <r>
      <rPr>
        <sz val="8"/>
        <rFont val="Calibri"/>
        <family val="2"/>
        <charset val="186"/>
        <scheme val="minor"/>
      </rPr>
      <t xml:space="preserve"> t.sk.:</t>
    </r>
  </si>
  <si>
    <t>Proceros Intel Core 6 gab.</t>
  </si>
  <si>
    <r>
      <t xml:space="preserve">Pārējie iepriekš neklasificētie pamatlīdzekļi </t>
    </r>
    <r>
      <rPr>
        <vertAlign val="superscript"/>
        <sz val="8"/>
        <rFont val="Calibri"/>
        <family val="2"/>
        <charset val="186"/>
        <scheme val="minor"/>
      </rPr>
      <t xml:space="preserve">14 </t>
    </r>
    <r>
      <rPr>
        <sz val="8"/>
        <rFont val="Calibri"/>
        <family val="2"/>
        <charset val="186"/>
        <scheme val="minor"/>
      </rPr>
      <t xml:space="preserve"> t.sk.:</t>
    </r>
  </si>
  <si>
    <r>
      <t xml:space="preserve">Ilgtermiņa ieguldījumi nomātajos pamatlīdzekļos </t>
    </r>
    <r>
      <rPr>
        <vertAlign val="superscript"/>
        <sz val="8"/>
        <rFont val="Calibri"/>
        <family val="2"/>
        <charset val="186"/>
        <scheme val="minor"/>
      </rPr>
      <t>15</t>
    </r>
    <r>
      <rPr>
        <sz val="8"/>
        <rFont val="Calibri"/>
        <family val="2"/>
        <charset val="186"/>
        <scheme val="minor"/>
      </rPr>
      <t xml:space="preserve"> t.sk.:</t>
    </r>
  </si>
  <si>
    <t>Uz 2018 gada
 beigām</t>
  </si>
  <si>
    <t>2019 gada
 (3 mēn.)</t>
  </si>
  <si>
    <t>2019 gada
 (6 mēn.)</t>
  </si>
  <si>
    <t>2019 gada (9 mēn)</t>
  </si>
  <si>
    <t>2019 gada
 (12 mēn.)</t>
  </si>
  <si>
    <t>AB Medical Group Riga SIA</t>
  </si>
  <si>
    <t>Lautus, SIA</t>
  </si>
  <si>
    <t>2.5.4.</t>
  </si>
  <si>
    <t>Uzņēmējdarbības risdka nodeva</t>
  </si>
  <si>
    <t>2.5.5.</t>
  </si>
  <si>
    <t>Dabas resursu nodoklis</t>
  </si>
  <si>
    <t>2.7.5.</t>
  </si>
  <si>
    <t>ERAF saņemtā investīcija ,  9.3.2.0/17/I/002 projekts</t>
  </si>
  <si>
    <t>Izmaiņas, salīdzinot ar 2019  gada attiecīgā perioda izpildi, %</t>
  </si>
  <si>
    <t>No 2019. gada janvāra mainīts EKK aprēķinātajai samaksai par virsstundu darbu no 1147 uz 1142</t>
  </si>
  <si>
    <t>Ņemot vērā, ka 2019. gadā tika pieškirti papildus līdzekļi algu palielināšanai, par proporcionāli algu palielinājumam pieaug sociālās izmaksas</t>
  </si>
  <si>
    <t>2019.gadā nav paredzēts ieguldīt līdzekļus  nemateriālajos ieguldījumos  - intelektuālajā īpašumā, salīdzinoši ar 2018. gadu.</t>
  </si>
  <si>
    <t>2019.gadā nav paredzēts ieguldīts nekustamā īpašuma rekonstrukcijā , salīdzinoši ar 2018. gadu.</t>
  </si>
  <si>
    <t>Rādītājs nav precīzi prognozējams</t>
  </si>
  <si>
    <t xml:space="preserve">Samazināts pakalpojumu apjoms dienas stacionārā, lai nodrošinātu pieaugušā apjoma neatliekamo stacionāro pakalpojumu sniegšanu </t>
  </si>
  <si>
    <t>Samazinājies pacientu skaits, kam nepieciešamas ambulatorās operācijas, un veikts mazāks apjoms operāciju dienas stacionārā</t>
  </si>
  <si>
    <t>No 2019. gada janvāra mainīts EKK no 1145 uz 1150 - atlīdība par rezindetu apmācību(līgumdarbs)</t>
  </si>
  <si>
    <t>Patēriņš daļēji atkarīgs no pacientu patēriņa un tehnoloģisko iekārtu darba noslodzes. Ventilācijas iekārtu piesilde  tiek veikta ar centrālās apkuri.</t>
  </si>
  <si>
    <t>B.Braun Medical SIA</t>
  </si>
  <si>
    <t>Klaviatūra datoram-ūdensizturīgs 10 gab.</t>
  </si>
  <si>
    <t>IP telefona aparāts 10 gab.</t>
  </si>
  <si>
    <t xml:space="preserve">2019. gada plāns sastādīta pamatojoties uz 2018. gada budžeta izpildi. </t>
  </si>
  <si>
    <t>2019. gadā plānota lielāka summa komisijas maksām par nodotām lietām Intrum Latvia SIA (piedziņas kompānija), parādnieku skaits 2019. gadā ir palielinājies.</t>
  </si>
  <si>
    <t>palielināta darba samaksa</t>
  </si>
  <si>
    <t>Medicīniskā aukstumiekārta</t>
  </si>
  <si>
    <t>Elektrokardiogrāfs</t>
  </si>
  <si>
    <t>Kardiālā zonde</t>
  </si>
  <si>
    <t>Anestēzijas darba stacija</t>
  </si>
  <si>
    <t>Stacionāra, pārvietojama baktericīda gaisa dezinfekcijas un attīrīšanas iekārta</t>
  </si>
  <si>
    <t>Instrumenti spinālajām operācijām</t>
  </si>
  <si>
    <t>Specifiskie instrumenti</t>
  </si>
  <si>
    <t>Spēka instrumenti</t>
  </si>
  <si>
    <t>Spēka un pneimatisko instrumentu komplekti</t>
  </si>
  <si>
    <t>Zāģu asmeņi</t>
  </si>
  <si>
    <t>Medicīniskie instrumenti</t>
  </si>
  <si>
    <t>Iekārta rīmeru apstrādei un instrumentu virsmas atjaunināšanai</t>
  </si>
  <si>
    <t>Darba galds sterilo materiālu noliktavai</t>
  </si>
  <si>
    <t>Instrumentu konteineri</t>
  </si>
  <si>
    <t>Rigido endoskopu un gaismas vadu testeris</t>
  </si>
  <si>
    <t>Darba stacijas saspiestam gaisam izveide</t>
  </si>
  <si>
    <t>Transporta vagonete</t>
  </si>
  <si>
    <t>Pārējās medicīnas un laboratorijas iekārtas</t>
  </si>
  <si>
    <t>Kompresors</t>
  </si>
  <si>
    <t>Iebraukšanas vārti</t>
  </si>
  <si>
    <t>Regulējams galds zvanu reģistratorei</t>
  </si>
  <si>
    <t>Guļŗati, sēdrati, mobils manipulāciju galds māsai</t>
  </si>
  <si>
    <t>Medicīnas krēsli, medicīnas pakāpieni, dušas krēšli, medicīniskās atkritumu tvertnes</t>
  </si>
  <si>
    <t>Funkcionālie pacientu gultu galdiņi, ēdināšanas galdiņi</t>
  </si>
  <si>
    <t>Televizors</t>
  </si>
  <si>
    <t>Intensīvās terapijas monitori</t>
  </si>
  <si>
    <t>Massimo pacientu monitors</t>
  </si>
  <si>
    <t>Monitors 4 gab.</t>
  </si>
  <si>
    <t xml:space="preserve">Čeku printeris 6 gab. </t>
  </si>
  <si>
    <t>Naudas skaitīšanas svari</t>
  </si>
  <si>
    <t>Austiņas telefonsakariem</t>
  </si>
  <si>
    <t>Valūtas detektors 5 gab.</t>
  </si>
  <si>
    <t>Veikts mazāks apjoms operāciju dienas stacionārā, lai nodrošinātu pieaugušā apjoma neatliekamo stacionāro pakalpojumu sniegšanu</t>
  </si>
  <si>
    <t>Saskaņā ar protokolu no 16.05.2019. slimnīcas valdei palielinātas algas</t>
  </si>
  <si>
    <t>Ņemot vērā trūktošo personālu, lai nodrošinātu slimnīcas nepārtrauktu darbību tiek pārstrādātas virsstundas</t>
  </si>
  <si>
    <t>palielinājies stacionāro pakalpojumu apjoms</t>
  </si>
  <si>
    <t xml:space="preserve">Debitora nosaukums   </t>
  </si>
  <si>
    <t>Parāda summa uz pārskata perioda beigām beigām</t>
  </si>
  <si>
    <t>t.sk. summa, kurai iestājies maks.termiņš</t>
  </si>
  <si>
    <t xml:space="preserve"> Maksāšanas termiņš (dd.mm.gggg.)</t>
  </si>
  <si>
    <t>Stacionārie medicīnas pakalpojumi</t>
  </si>
  <si>
    <t>Latvijas Universitāte</t>
  </si>
  <si>
    <t>Ambulatorie medicīnas pakalpojumi</t>
  </si>
  <si>
    <t>Rīgas Stradiņa universitāte</t>
  </si>
  <si>
    <t>BTA Baltic Insurance Company AAS</t>
  </si>
  <si>
    <t>Medicīnas pakalpojumi</t>
  </si>
  <si>
    <t>NBS Nodrošinājuma pavēlniecība</t>
  </si>
  <si>
    <t>ERGO Insurance SE Latvijas filiāle</t>
  </si>
  <si>
    <t>Veselības centrs 4 SIA</t>
  </si>
  <si>
    <t>Balta AAS</t>
  </si>
  <si>
    <t>If P&amp;C Insurance AS Latvijas filiāle</t>
  </si>
  <si>
    <t>Gjensidige Latvijas filiāle ADB</t>
  </si>
  <si>
    <t>Tehniskā ortopēdija SIA</t>
  </si>
  <si>
    <t>Kalniņa Dzidra</t>
  </si>
  <si>
    <t>IQVIA RDS Eastern Holdings GmbH</t>
  </si>
  <si>
    <t>PHIDEA Group S.r.l.</t>
  </si>
  <si>
    <t>Seesam Insurance AS Latvijas filiāle</t>
  </si>
  <si>
    <t>Slimību profilakses un kontroles centrs</t>
  </si>
  <si>
    <t>Compensa Life Vienna Insurance Group SE Latvijas Filiāle</t>
  </si>
  <si>
    <t>Zils Eduards</t>
  </si>
  <si>
    <t>FRISTAR SIA</t>
  </si>
  <si>
    <t>Narisetty Avinash</t>
  </si>
  <si>
    <t>Pārējie līdz 1000</t>
  </si>
  <si>
    <t>3.</t>
  </si>
  <si>
    <t>Traumatoloģijas un ortopēdijas slimnīca</t>
  </si>
  <si>
    <t>Maiņas nauda kasēs</t>
  </si>
  <si>
    <t>Venden SIA</t>
  </si>
  <si>
    <t>Drošības nauda</t>
  </si>
  <si>
    <t>Pārējie utt.</t>
  </si>
  <si>
    <t>4.</t>
  </si>
  <si>
    <t>DPA SIA</t>
  </si>
  <si>
    <t>Licenču noma</t>
  </si>
  <si>
    <t>Visma Enterprise SIA</t>
  </si>
  <si>
    <t>Pārējie</t>
  </si>
  <si>
    <t>5.</t>
  </si>
  <si>
    <t>5.2.</t>
  </si>
  <si>
    <t>6.</t>
  </si>
  <si>
    <t>Pārējie debitori</t>
  </si>
  <si>
    <t>6.1.</t>
  </si>
  <si>
    <t>6.2.</t>
  </si>
  <si>
    <t>6.3.</t>
  </si>
  <si>
    <t>No 2019. gada janvāra pakalpojums netiek sniegts</t>
  </si>
  <si>
    <t xml:space="preserve">2019. gada plāns sastādīts pamatojoties uz 2018. gada budžeta izpildi. </t>
  </si>
  <si>
    <t xml:space="preserve">piešķirti papildus līdzekļi </t>
  </si>
  <si>
    <t>Izmaiņas, salīdzinot ar 2018. gada attiecīgā perioda izpildi, euro</t>
  </si>
  <si>
    <t>2019. gada aprīlī, tika noslēgts jauns līgums ar Radošo tehnoloģiju centru, kas nosaka 415 eur mēneša maksu iepriekšējo 800 eur vietā.</t>
  </si>
  <si>
    <t>Patēriņš daļēji atkarīgs no pacientu patēriņa un tehnoloģisko iekārtu darba noslodzes. Ventilācijas iekārtu piesilde  tiek veikta ar centrālās apkuri un ar elektrības piesildi.</t>
  </si>
  <si>
    <t xml:space="preserve"> Izdevumu summa ir atkarīga  kādus darbus  pēc nodaļu vadītāju iesniegumiem  veic saimniecības daļas darbinieki tekošajiem remontiem</t>
  </si>
  <si>
    <t xml:space="preserve">Finansējuma apguve atkarīga no pacientiem, kuriem tiek kompensēta pacientu iemaksa, īpatsvara </t>
  </si>
  <si>
    <t>2019. gada plāns daļēji sastādīts nekorekti. Dīzeļģeneratora noma paredzēta visam gadam, taču iepirkuma rezultātā tas tika iegādāts tikai septembra mēnesī.</t>
  </si>
  <si>
    <t>Palielināts ambulatoro veselības aprūpes pakalpojumu apjoms valsts finansējuma ietvaros</t>
  </si>
  <si>
    <t>Koagulācijas iekārta ar visiem piederumiem - 5 gab.</t>
  </si>
  <si>
    <t>Izpilde periodā no 2018 gada sākuma līdz IV ceturkšņa beigām</t>
  </si>
  <si>
    <t>Plāns periodam no 2019 gada sākuma līdz IV ceturkšņa beigām</t>
  </si>
  <si>
    <t>Izpilde periodā no 2019 gada sākuma līdz IV ceturkšņa beigām</t>
  </si>
  <si>
    <t>Plāns periodam no 2019 gada sākuma līdz IV pārskata ceturkšņa beigām</t>
  </si>
  <si>
    <t>Izpilde periodā no 2019 gada sākuma līdz IV pārskata ceturkšņa beigām</t>
  </si>
  <si>
    <t>Cits līdzfinansējums ( NVD)</t>
  </si>
  <si>
    <t>Starpība salīdzinot 2019 un 2018 gada izpildi ir Nacionālā veselības dienesta  iemaksātā nauda par medicīnas iekārtām un operācijas bloka remontu.</t>
  </si>
  <si>
    <t>Komunālo maksājumu apmērs atkarīgs no nomnieku patērētajiem pakalpojumiem. Papildus ieņēmumi- Nacionālā veselības dienesta iemaksātā nauda par medicīnas iekārtām un operācijas bloka remontu.</t>
  </si>
  <si>
    <t xml:space="preserve">Būtiski pieaudzis operāciju skaits pacientiem  ar gūtām traumām, kā arī gadījumu skaits, kad pacientam veiktas vairākas operācijas </t>
  </si>
  <si>
    <t>Rādītājs atkarīgs no laika apstākļiem, 2019. gada ziemas periods bija siltāks.</t>
  </si>
  <si>
    <t>Palielinājušās 1m2  izmaksas atkarībā no darba specifikas.</t>
  </si>
  <si>
    <t>Netika veikti visi plānotie remontdarbi,  pārcelti uz 2020. gadu.</t>
  </si>
  <si>
    <t>2018 gada 4              periodā, EUR</t>
  </si>
  <si>
    <t>2019 gada  4 periodā, EUR</t>
  </si>
  <si>
    <t xml:space="preserve"> 2018 gada  4 periodā, EUR</t>
  </si>
  <si>
    <t xml:space="preserve"> 2019 gada  4 periodā, EUR</t>
  </si>
  <si>
    <t>Ņemot vērā 2018. gadā nostrādāto nakts stundu daudzumu, tika plānots, ka 2019. gadā nostrādātās nakts stundas būs vairāk, kā arī piemaksu apjomam jāpieaug, proporcionāli algu pielikumam. Nostrādāto nakts stundu apjoms 2019. gadā  ir palielinājies, bet tomēr plānotās izmaksas ir mazākās, līdz ar to var secināt, ka kļūdaini aprēķināta izdevumu pozīcija sastādot plānu.</t>
  </si>
  <si>
    <t>Lai nodrošinātu nepārtauktu slimnīcas darbību, trūkstot slimnīcas personālam, darbiniekieki nostrādā virsstundas.Salīdzinot ar 2018. gadu, nostrādātās virstundu apjoms uz personālu ir palielinājies par 0.27 procentiem.</t>
  </si>
  <si>
    <t>Lai nodrošinātu slimnīcas nepātrauktu darbību, sastādot plānu, tika plānots, ka piemaksas par papildus darbu varētu palielināties salīdzinot ar iepriekšējā 2018. gadu, tomēr izmaksas ir mazākas, līdz ar to var secināt, ka kļūdaini sastādīts plāns.</t>
  </si>
  <si>
    <t>2019. gadā darbiniekiem tika izmaksātas prēmijas, māsu dienā  - vidējam un jaunākajam medicīnas personālām, un decembrī, tika izmaksātas prēmijas par kvalitatīvi veiktu darbu slimīnas personālam.</t>
  </si>
  <si>
    <t>Sastādot plānu tika ņemti 2018. gada  rādītāji. Tika plānots, ka nodarbināto skaits un izmaksātā atlīdzība uzņēmuma līguma darbiniekiem varētu palielināties salīdzinot ar iepriekšejā gadu.  Darbinieki, kas strādā ar uzņēmuma līgumu ir ārsti-konsultanti, un vasaras periodā pieņemtie papildus darbinieki, kuri nepieciešami uz noteiktu laiku, lai atvaļinājuma laikā nodrošinātu slimnīcas darbību.  2019. gadā rezidentu apmācībai ir iztērēti mazāk līdzekļi, nekā 2018. gadā. Sastādot plānu tika plānots, ka līdzekļu apjoms būs tāds pats vai palielināsies.</t>
  </si>
  <si>
    <t xml:space="preserve">2019. gada  plāns sastādīts pamatojoties uz 2018. gada  izpildi. Tika plānots, ka par darba nespējas lapām A varētu palielināties aprēķinātais pabalsts, jo no 01.01.2019. gada palielinātas algas, kā arī iespējamais slimības lapu apjoms varētu būt tāds pats vai palielināties, bet faktiski iztērēts ir mazāk - salīdzinot ar 2018. gadu  ir krietni palielinājies B lapu skaits. 2019. gadā A lapu apjoms ir palielinājies, bet darbinieki slimo īsāku laika periodu. </t>
  </si>
  <si>
    <t>2019. gadā tika apmaksāti 3 iesniegumu, par optisko līdzekļu daļēju kompensāciju darbnikienie, savukār 2018. gadā šāds ieniegums, par kompensāciju saņemts no viena darbinieka.</t>
  </si>
  <si>
    <t>Saskaņā ar MK noteikumiem no 2019. gada 1. janvārā ir atvēlēti papildus līdzekļu darbinieku algu palielināšanai.</t>
  </si>
  <si>
    <t>Saskaņā ar MK noteikumiem,  no 2019. gada 1. janvārā ir atvēlēti papildus līdzekļu darbinieku algu palielināšanai. Šajā pozīcijā ir piemaksas, kas tiek rēķinātas, kā noteikts % no algas, līdz ar to, palielinot algas likmi salīdzinājumā ar iepriekšējo gadu, palielinās piemaksu apjoms.</t>
  </si>
  <si>
    <t>Mainīts EKK no 1147 uz 1142. Saskaņā ar MK noteikumiem,  no 2019. gada 1. janvārā ir atvēlēti papildus līdzekļu darbinieku algu palielināšanai. Šajā pozīcijā ir piemaksas, kas tiek rēķinātas, kā noteikts % no algas, līdz ar to, palielinot algas likmi salīdzinājumā ar iepriekšējo gadu, palielinās piemaksu apjoms, kā arī ir pieaudzis nostrādāto virsstundu apjoms.</t>
  </si>
  <si>
    <t>Ssaskanā ar MK noteikumiem,  no 2019. gada 1. janvārā ir atvēlēti papildus līdzekļu darbinieku algu palielināšanai. Šajā pozīcijā ir piemaksas, kas tiek rēķinātas, kā noteikts % no algas, līdz ar to, palielinot algas likmi salīdzinājumā ar iepriekšējo gadu, palielinās piemaksu apjoms.</t>
  </si>
  <si>
    <t>Salīdzinot 2018. gadu, tad prēmiju apjoms ir palielinājies, to nosaka, darbinieku skaits, kuriem tās tiek izmaksātas.</t>
  </si>
  <si>
    <t>2019. gadā  izpilde EKK 1149 ir lielāka nekā  2018. gadā. Pamatojums -  tiek slēgti jauni un pagarināti jau esošie sadarbības līgumi ar ārstiem un pārējo personālu  par pacientu konsultācijām, obligātām veselības pārbaudēm.</t>
  </si>
  <si>
    <t xml:space="preserve">Salīdzinot 2018.gadu  ar 2019. gadu pieaugušas izmaksas par A lapām, proporcionāli palielinot algu no 01.01.2019. 2019. gadā materiālais pabalsts par tuvienāku nāvi ir izmaksāts 2000 eiro apmērā, savukārt 2018. gadā apjoms uz šāda veida pabalstiem bija mazāks (mazāk saņemtu darbinieku iesniegumi) </t>
  </si>
  <si>
    <t>Atvērta jauna štata vieta: māsa-mentors</t>
  </si>
  <si>
    <t>Ārstiem no 2019. gada noteiktas papildus piemaksas par sarežģītām mugurkaulu operācijām, darbu ārsta konsīlijā, revīzijas endoprotezēšanas operācijām.</t>
  </si>
  <si>
    <t>N0 2019. gada oktobrā slimnīcā darbu uzsākuši jaunie rezidenti</t>
  </si>
  <si>
    <t>Vidējām medicīnas personālam no 2019. gada ir noteiktas jaunas papildus piemaksas par pacientu aprūpi, piemēram, par onkoloģisko un akūto pacientu aprūpi nodaļās</t>
  </si>
  <si>
    <t>Piešķirta papildus nauda algu palielināšanai, no 01.01.2019. palielinātas personāla algas saskanā ar MK noteikumiem. Proporcionāli algu pieaugumam palielinās vidējie ienākumi uz vienu štata vienību .Ārstiem no 2019. gada noteiktas papildus piemaksas par sarežģītām mugurkaulu operācijām, darbu ārsta konsīlijā, revīzijas endoprotezēšanas operācijām.</t>
  </si>
  <si>
    <t>Piešķirta papildus nauda algu palielināšanai, no 01.01.2019. palielinātas personāla algas saskanā ar MK noteikumiem. Proporcionāli algu pieaugumam palielinās vidējie ienākumi uz vienu štata vienību</t>
  </si>
  <si>
    <t>Lai nodrošinātu slimīcas darbību, tiek pieņemti jauni darbinieki.</t>
  </si>
  <si>
    <t>2019. gadā darba tiesiskās attiecības ar slimnīcu pārtrauca 2 statistiķa palīgi.</t>
  </si>
  <si>
    <t xml:space="preserve">Piešķirta papildus nauda algu palielināšanai, no 01.01.2019. palielinātas personāla algas saskaņā ar MK noteikumiem. </t>
  </si>
  <si>
    <t>Saskanā ar MK noteikumiem,  no 2019. gada 1. janvārā ir atvēlēti papildus līdzekļu darbinieku algu palielināšanai.</t>
  </si>
  <si>
    <t>Ventilācijas sistēma</t>
  </si>
  <si>
    <t>Leduskapji  ar stikla durvīm</t>
  </si>
  <si>
    <t>Datoru monitori 28 gab.</t>
  </si>
  <si>
    <t>Pacientu pozicionētājs plaukstas locītavas artroskopijām</t>
  </si>
  <si>
    <t>RTG iekārta Digital Diagnostic 4 Flex</t>
  </si>
  <si>
    <t>Izmeklējumu lampa manipulāciju veikšanai</t>
  </si>
  <si>
    <t>Koblācijas sistēma Quantum</t>
  </si>
  <si>
    <t>Modulāra audu ieguldīšanas sistēma</t>
  </si>
  <si>
    <t>Ultraskaņas sistēmas biofilmu noņemšanai</t>
  </si>
  <si>
    <t>Molekulārās bioloģijas (ģenētikas) iekārta</t>
  </si>
  <si>
    <t>Mikroperfarators</t>
  </si>
  <si>
    <t>Rokasmotors MOTOR DRIVE UNIT</t>
  </si>
  <si>
    <t>Artroskops</t>
  </si>
  <si>
    <t>Atroskopijas rokas motorinstruments</t>
  </si>
  <si>
    <t>Satvērējs</t>
  </si>
  <si>
    <t>Kaulu knaibles -pistoles</t>
  </si>
  <si>
    <t>Dators 10 gab.</t>
  </si>
  <si>
    <t>Defibrilators ar SPO2, monitprs ar piederumiem</t>
  </si>
  <si>
    <r>
      <t xml:space="preserve">2019. gada janvārī - decembrī, salīdzinoši ar plānu  vairāk ieguldīti līdzekļi  dārgajā medicīniskajā aparatūrā, kā arī dārgajos instrumentos par 147999 </t>
    </r>
    <r>
      <rPr>
        <i/>
        <sz val="8"/>
        <rFont val="Calibri"/>
        <family val="2"/>
        <charset val="186"/>
        <scheme val="minor"/>
      </rPr>
      <t xml:space="preserve">euro </t>
    </r>
    <r>
      <rPr>
        <sz val="8"/>
        <rFont val="Calibri"/>
        <family val="2"/>
        <charset val="186"/>
        <scheme val="minor"/>
      </rPr>
      <t>un datortehnikai, sakaru un cita birojatehnikai par 33551</t>
    </r>
    <r>
      <rPr>
        <i/>
        <sz val="8"/>
        <rFont val="Calibri"/>
        <family val="2"/>
        <charset val="186"/>
        <scheme val="minor"/>
      </rPr>
      <t xml:space="preserve"> </t>
    </r>
    <r>
      <rPr>
        <sz val="8"/>
        <rFont val="Calibri"/>
        <family val="2"/>
        <charset val="186"/>
        <scheme val="minor"/>
      </rPr>
      <t xml:space="preserve">euro. Saimniecības pamatlīdzekļiem par 14652 </t>
    </r>
    <r>
      <rPr>
        <i/>
        <sz val="8"/>
        <rFont val="Calibri"/>
        <family val="2"/>
        <charset val="186"/>
        <scheme val="minor"/>
      </rPr>
      <t>euro</t>
    </r>
    <r>
      <rPr>
        <sz val="8"/>
        <rFont val="Calibri"/>
        <family val="2"/>
        <charset val="186"/>
        <scheme val="minor"/>
      </rPr>
      <t xml:space="preserve"> neizpildits plāns.</t>
    </r>
  </si>
  <si>
    <r>
      <t xml:space="preserve">2019.gada janvārī - decembrī ieguldīti līdzekļi tikai kustamajā īpašumā - Tehnoloģijas iekārtas un mašīnas 522939 </t>
    </r>
    <r>
      <rPr>
        <i/>
        <sz val="8"/>
        <rFont val="Calibri"/>
        <family val="2"/>
        <charset val="186"/>
        <scheme val="minor"/>
      </rPr>
      <t>euro</t>
    </r>
    <r>
      <rPr>
        <sz val="8"/>
        <rFont val="Calibri"/>
        <family val="2"/>
        <charset val="186"/>
        <scheme val="minor"/>
      </rPr>
      <t xml:space="preserve">, saimniecības pamatlīdzekļos - 75498 </t>
    </r>
    <r>
      <rPr>
        <i/>
        <sz val="8"/>
        <rFont val="Calibri"/>
        <family val="2"/>
        <charset val="186"/>
        <scheme val="minor"/>
      </rPr>
      <t>euro</t>
    </r>
    <r>
      <rPr>
        <sz val="8"/>
        <rFont val="Calibri"/>
        <family val="2"/>
        <charset val="186"/>
        <scheme val="minor"/>
      </rPr>
      <t xml:space="preserve">, datortehnika, skaru un cita biroja tehnika - 100601 </t>
    </r>
    <r>
      <rPr>
        <i/>
        <sz val="8"/>
        <rFont val="Calibri"/>
        <family val="2"/>
        <charset val="186"/>
        <scheme val="minor"/>
      </rPr>
      <t>euro</t>
    </r>
    <r>
      <rPr>
        <sz val="8"/>
        <rFont val="Calibri"/>
        <family val="2"/>
        <charset val="186"/>
        <scheme val="minor"/>
      </rPr>
      <t>.</t>
    </r>
  </si>
  <si>
    <t>Nomnieki</t>
  </si>
  <si>
    <t>Klīniskie pētījumi</t>
  </si>
  <si>
    <t>Ziemeļkurzemes reģionālā slimnīca</t>
  </si>
  <si>
    <t>RĒZEKNES SLIMNĪCA SIA</t>
  </si>
  <si>
    <t>Jēkabpils reģionālā slimnīca</t>
  </si>
  <si>
    <t>Vārenbergs Jānis</t>
  </si>
  <si>
    <t>Grāmatvedības programmas apkalpošana</t>
  </si>
  <si>
    <t>SOFTIKOM SIA</t>
  </si>
  <si>
    <t>EDUS programmas uzturēšana</t>
  </si>
  <si>
    <t>AGA SIA</t>
  </si>
  <si>
    <t>Amerikas Baltijas Tehnoloģiju Korporācija SIA</t>
  </si>
  <si>
    <t>INLAB SIA</t>
  </si>
  <si>
    <t>Latvijas Gāze AS</t>
  </si>
  <si>
    <t>Security un Consulting SIA</t>
  </si>
  <si>
    <t>TERMEX, SIA</t>
  </si>
  <si>
    <t>Neizmaksātās darba algas (decembris/2019)</t>
  </si>
  <si>
    <t>NVD projekts līguma Nr. 1874 ietvaros</t>
  </si>
  <si>
    <t>1.5.5.</t>
  </si>
  <si>
    <t>1.5.6.</t>
  </si>
  <si>
    <t>NVD projekts līguma Nr. 1936 ietvaros</t>
  </si>
  <si>
    <r>
      <t xml:space="preserve">2019. gada janvārī - decembrī  izpilde  - komandējumu izdevumi sastāda 2806 </t>
    </r>
    <r>
      <rPr>
        <i/>
        <sz val="8"/>
        <rFont val="Calibri"/>
        <family val="2"/>
        <charset val="186"/>
        <scheme val="minor"/>
      </rPr>
      <t>euro</t>
    </r>
    <r>
      <rPr>
        <sz val="8"/>
        <rFont val="Calibri"/>
        <family val="2"/>
        <charset val="186"/>
        <scheme val="minor"/>
      </rPr>
      <t xml:space="preserve">, medicīnas personāla apmācības izdevumi  - 1968 </t>
    </r>
    <r>
      <rPr>
        <i/>
        <sz val="8"/>
        <rFont val="Calibri"/>
        <family val="2"/>
        <charset val="186"/>
        <scheme val="minor"/>
      </rPr>
      <t>euro</t>
    </r>
    <r>
      <rPr>
        <sz val="8"/>
        <rFont val="Calibri"/>
        <family val="2"/>
        <charset val="186"/>
        <scheme val="minor"/>
      </rPr>
      <t xml:space="preserve">, pārējā personāla apmācības izdevumi - 157 </t>
    </r>
    <r>
      <rPr>
        <i/>
        <sz val="8"/>
        <rFont val="Calibri"/>
        <family val="2"/>
        <charset val="186"/>
        <scheme val="minor"/>
      </rPr>
      <t>euro</t>
    </r>
    <r>
      <rPr>
        <sz val="8"/>
        <rFont val="Calibri"/>
        <family val="2"/>
        <charset val="186"/>
        <scheme val="minor"/>
      </rPr>
      <t>. Nav ieplānoti mācību, darba komandējumi</t>
    </r>
  </si>
  <si>
    <r>
      <t xml:space="preserve">2019.gada janvārī - decembrī dalības maksa kongresos tika izmaksāta 17  darbiniekiem,  2018.gada attiecīgajā periodā dalības maksa izmaksāta 2 darbiniekiem. 2018. gadā medicīnas personāla apmācības kursi salīdzinoši ar 2019. gadu bija maāk par 1952 </t>
    </r>
    <r>
      <rPr>
        <i/>
        <sz val="8"/>
        <rFont val="Calibri"/>
        <family val="2"/>
        <charset val="186"/>
        <scheme val="minor"/>
      </rPr>
      <t>euro</t>
    </r>
    <r>
      <rPr>
        <sz val="8"/>
        <rFont val="Calibri"/>
        <family val="2"/>
        <charset val="186"/>
        <scheme val="minor"/>
      </rPr>
      <t>.</t>
    </r>
  </si>
  <si>
    <t>2019. gadā līdzfinasējums medicīnas iekārtu iegādei tika pieškirts.</t>
  </si>
  <si>
    <t>2019.gada janvāra - decembra mēnešos naudas plūsmā plānots saņemt projektiem lielāku summu, plāns nav izpildīts.</t>
  </si>
  <si>
    <t>Piešķirts papildus finansējums 2019. gadā - līguma Nr. 1936 ietvaros  - 962059 euro, līguma  Nr. 1874 ietvaros 99900 euro un 92444 euro rentgena iekārtas iegādei.</t>
  </si>
  <si>
    <r>
      <t xml:space="preserve">Ekonomiskajā klasifikācijas kodā 12160 Naudas plūsmā periodā 2019. gada janvāris- decembris apmaksāts mazāk medikamenti un implanti par 592549 </t>
    </r>
    <r>
      <rPr>
        <i/>
        <sz val="8"/>
        <rFont val="Calibri"/>
        <family val="2"/>
        <charset val="186"/>
        <scheme val="minor"/>
      </rPr>
      <t>euro</t>
    </r>
    <r>
      <rPr>
        <sz val="8"/>
        <rFont val="Calibri"/>
        <family val="2"/>
        <charset val="186"/>
        <scheme val="minor"/>
      </rPr>
      <t xml:space="preserve"> nekā plānots šajā periodā, EKK 12110 Atalgojumi un EKK 12120 Valsts sociālās apdrošināšanas oligātās iemaksas ir faktiski mazķas par 244 128 </t>
    </r>
    <r>
      <rPr>
        <i/>
        <sz val="8"/>
        <rFont val="Calibri"/>
        <family val="2"/>
        <charset val="186"/>
        <scheme val="minor"/>
      </rPr>
      <t>euro</t>
    </r>
    <r>
      <rPr>
        <sz val="8"/>
        <rFont val="Calibri"/>
        <family val="2"/>
        <charset val="186"/>
        <scheme val="minor"/>
      </rPr>
      <t>, nekā plānots.</t>
    </r>
  </si>
  <si>
    <t>Piešķirts papildus finansējums</t>
  </si>
  <si>
    <t>2019.gada janvāra-decembrī plānots saņemt fondu līdzekļus bija lielāks, nekā faktiski saņemtā nauda.</t>
  </si>
  <si>
    <r>
      <t xml:space="preserve">2019. gada janvara - decembra mēnešos atlikums ERAF projekta līdzekļos ir mazāks par 29070 </t>
    </r>
    <r>
      <rPr>
        <i/>
        <sz val="8"/>
        <rFont val="Calibri"/>
        <family val="2"/>
        <charset val="186"/>
        <scheme val="minor"/>
      </rPr>
      <t>euro</t>
    </r>
    <r>
      <rPr>
        <sz val="8"/>
        <rFont val="Calibri"/>
        <family val="2"/>
        <charset val="186"/>
        <scheme val="minor"/>
      </rPr>
      <t>, kā 2018.gada attiecīgajā periodā, sekojoši 2018.gada periodā saņemti līdzekļi vairāk kā izlietoti, bet 2019.gada periodā izlietoti līdzekļi vairāk kā saņemti avansa maksājumi.</t>
    </r>
  </si>
  <si>
    <r>
      <t xml:space="preserve">2019.gada janvāra - decembra naudas plūsmā plāns nav izpildīts. Plānoti lielāki izdevumi spectērpiem un materiālu iegādei remontiem - 2019. gada attiecīgajā periodā ir izdevumos mazāka summa, kā 2018.gada periodā - spectērpiem par 24329 </t>
    </r>
    <r>
      <rPr>
        <i/>
        <sz val="8"/>
        <rFont val="Calibri"/>
        <family val="2"/>
        <charset val="186"/>
        <scheme val="minor"/>
      </rPr>
      <t>euro</t>
    </r>
    <r>
      <rPr>
        <sz val="8"/>
        <rFont val="Calibri"/>
        <family val="2"/>
        <charset val="186"/>
        <scheme val="minor"/>
      </rPr>
      <t>.</t>
    </r>
  </si>
  <si>
    <t>2019.gada janvāra-decembra periodā ieguldīti līdzekļi krājumu, materiālu, preču, inventāra iegādei, salīdzinoši ar 2018. gada attieciģo periodu lielāki (ēdināšanas izdevumi par 41281 euro ).</t>
  </si>
  <si>
    <t>2019.gada janvārī-decembrī plānotā naudas plūsma ir lielāka par izpildi, plāns neizpildīts.</t>
  </si>
  <si>
    <r>
      <t xml:space="preserve">2019.gada janvāra - decembra mēnešos nav paredzets ieguldīt līdzekļus  nemateriālajos ieguldījumos  -  2018. gada attiecīgajā periodā iegādāta attēlu arhivēšanas sistēma 58080 </t>
    </r>
    <r>
      <rPr>
        <i/>
        <sz val="8"/>
        <rFont val="Calibri"/>
        <family val="2"/>
        <charset val="186"/>
        <scheme val="minor"/>
      </rPr>
      <t>euro.</t>
    </r>
  </si>
  <si>
    <r>
      <t xml:space="preserve">2019. gada janvārī - decembrī `plāns pārpildīts dārgajam medicīnas instrumentārijam par 147999 euro, datortehnikai un cita biroja par 33551 </t>
    </r>
    <r>
      <rPr>
        <i/>
        <sz val="8"/>
        <rFont val="Calibri"/>
        <family val="2"/>
        <charset val="186"/>
        <scheme val="minor"/>
      </rPr>
      <t>euro</t>
    </r>
    <r>
      <rPr>
        <sz val="8"/>
        <rFont val="Calibri"/>
        <family val="2"/>
        <charset val="186"/>
        <scheme val="minor"/>
      </rPr>
      <t>.</t>
    </r>
  </si>
  <si>
    <r>
      <t xml:space="preserve">2019. gada janvārī - decembrī  mazāk ieguldīti līdzekļi  dārgajā medicīniskajā aparatūrā, kā arī dārgajos instrumentos par 141989 </t>
    </r>
    <r>
      <rPr>
        <i/>
        <sz val="8"/>
        <rFont val="Calibri"/>
        <family val="2"/>
        <charset val="186"/>
        <scheme val="minor"/>
      </rPr>
      <t xml:space="preserve">euro. </t>
    </r>
    <r>
      <rPr>
        <sz val="8"/>
        <rFont val="Calibri"/>
        <family val="2"/>
        <charset val="186"/>
        <scheme val="minor"/>
      </rPr>
      <t>Vairāk izlietoti</t>
    </r>
    <r>
      <rPr>
        <i/>
        <sz val="8"/>
        <rFont val="Calibri"/>
        <family val="2"/>
        <charset val="186"/>
        <scheme val="minor"/>
      </rPr>
      <t xml:space="preserve"> </t>
    </r>
    <r>
      <rPr>
        <sz val="8"/>
        <rFont val="Calibri"/>
        <family val="2"/>
        <charset val="186"/>
        <scheme val="minor"/>
      </rPr>
      <t>līdekļi</t>
    </r>
    <r>
      <rPr>
        <i/>
        <sz val="8"/>
        <rFont val="Calibri"/>
        <family val="2"/>
        <charset val="186"/>
        <scheme val="minor"/>
      </rPr>
      <t xml:space="preserve"> - </t>
    </r>
    <r>
      <rPr>
        <sz val="8"/>
        <rFont val="Calibri"/>
        <family val="2"/>
        <charset val="186"/>
        <scheme val="minor"/>
      </rPr>
      <t xml:space="preserve">saimniecības pamatlīdzekļiem par 11268 </t>
    </r>
    <r>
      <rPr>
        <i/>
        <sz val="8"/>
        <rFont val="Calibri"/>
        <family val="2"/>
        <charset val="186"/>
        <scheme val="minor"/>
      </rPr>
      <t>euro un</t>
    </r>
    <r>
      <rPr>
        <sz val="8"/>
        <rFont val="Calibri"/>
        <family val="2"/>
        <charset val="186"/>
        <scheme val="minor"/>
      </rPr>
      <t xml:space="preserve"> datortehnikas iegādei par 33551 </t>
    </r>
    <r>
      <rPr>
        <i/>
        <sz val="8"/>
        <rFont val="Calibri"/>
        <family val="2"/>
        <charset val="186"/>
        <scheme val="minor"/>
      </rPr>
      <t>euro</t>
    </r>
    <r>
      <rPr>
        <sz val="8"/>
        <rFont val="Calibri"/>
        <family val="2"/>
        <charset val="186"/>
        <scheme val="minor"/>
      </rPr>
      <t>.</t>
    </r>
  </si>
  <si>
    <t>2019. gada janvārī - decembrī  plānotie grāmatojumi nodokļos,  ir pāpildīts pievienotā vērtības nodoklis.</t>
  </si>
  <si>
    <r>
      <t xml:space="preserve">2019. gada janvārī - decembrī  EKK 2512 "Pievienotais vērtības nodoklis" samaksa ir lielāka par  2018. gada attiecīgajo periodu. Pievienotā vērtības nodoklim  2019.gada attiecīgajā periodā samaksa 261720 </t>
    </r>
    <r>
      <rPr>
        <i/>
        <sz val="8"/>
        <rFont val="Calibri"/>
        <family val="2"/>
        <charset val="186"/>
        <scheme val="minor"/>
      </rPr>
      <t>euro.</t>
    </r>
  </si>
  <si>
    <r>
      <t xml:space="preserve">2019.gadā plāns nav izpildīts EKK 2200 komunālajiem pakalpojumiem par 36361 </t>
    </r>
    <r>
      <rPr>
        <i/>
        <sz val="8"/>
        <rFont val="Calibri"/>
        <family val="2"/>
        <charset val="186"/>
        <scheme val="minor"/>
      </rPr>
      <t>euro</t>
    </r>
    <r>
      <rPr>
        <sz val="8"/>
        <rFont val="Calibri"/>
        <family val="2"/>
        <charset val="186"/>
        <scheme val="minor"/>
      </rPr>
      <t xml:space="preserve">, EKK 2230 administratīvie izdevumi - par 10141 </t>
    </r>
    <r>
      <rPr>
        <i/>
        <sz val="8"/>
        <rFont val="Calibri"/>
        <family val="2"/>
        <charset val="186"/>
        <scheme val="minor"/>
      </rPr>
      <t>euro</t>
    </r>
    <r>
      <rPr>
        <sz val="8"/>
        <rFont val="Calibri"/>
        <family val="2"/>
        <charset val="186"/>
        <scheme val="minor"/>
      </rPr>
      <t xml:space="preserve">, EKK 2240 remontiem par 43937 </t>
    </r>
    <r>
      <rPr>
        <i/>
        <sz val="8"/>
        <rFont val="Calibri"/>
        <family val="2"/>
        <charset val="186"/>
        <scheme val="minor"/>
      </rPr>
      <t>euro</t>
    </r>
    <r>
      <rPr>
        <sz val="8"/>
        <rFont val="Calibri"/>
        <family val="2"/>
        <charset val="186"/>
        <scheme val="minor"/>
      </rPr>
      <t xml:space="preserve">, EKK 2260 īrei un nomai par 50072 </t>
    </r>
    <r>
      <rPr>
        <i/>
        <sz val="8"/>
        <rFont val="Calibri"/>
        <family val="2"/>
        <charset val="186"/>
        <scheme val="minor"/>
      </rPr>
      <t>euro</t>
    </r>
    <r>
      <rPr>
        <sz val="8"/>
        <rFont val="Calibri"/>
        <family val="2"/>
        <charset val="186"/>
        <scheme val="minor"/>
      </rPr>
      <t>.</t>
    </r>
  </si>
  <si>
    <t>2019.gada janvārī - decembrī medicīnas personālam bijušas apmacības "Higiēnas prasības" - 2 darbiniekiem,traumu kursos apmācības - 1 darbiniekam;  salīdzinoši ar 2018.gada attiecīgo periodu - 1 darbiniekam.</t>
  </si>
  <si>
    <t>2019. gada plāns pārpildīts - kursos bijušo darbinieku skaits lielāks.</t>
  </si>
  <si>
    <t>2019.gada janvārī - decembrī ārvalstu komandējumos dienas nauda bija uz Portugāli, salīdzinoši ar 2018.gada attiecīgajā periodā dienas nauda uz Lielbritāniju valdes loceklim.</t>
  </si>
  <si>
    <t>2019. gada janvārim - decembrim plāns nav izpildīts komandējuma izdevumiem.</t>
  </si>
  <si>
    <r>
      <t xml:space="preserve">2019.gada janvārī - decembrī komandējuma izdevumi pārvaldes personālam - ir lielāki par 903 </t>
    </r>
    <r>
      <rPr>
        <i/>
        <sz val="8"/>
        <rFont val="Calibri"/>
        <family val="2"/>
        <charset val="186"/>
        <scheme val="minor"/>
      </rPr>
      <t>euro</t>
    </r>
    <r>
      <rPr>
        <sz val="8"/>
        <rFont val="Calibri"/>
        <family val="2"/>
        <charset val="186"/>
        <scheme val="minor"/>
      </rPr>
      <t xml:space="preserve">; medicīnas personālamir lielāki par 1411 </t>
    </r>
    <r>
      <rPr>
        <i/>
        <sz val="8"/>
        <rFont val="Calibri"/>
        <family val="2"/>
        <charset val="186"/>
        <scheme val="minor"/>
      </rPr>
      <t>euro</t>
    </r>
    <r>
      <rPr>
        <sz val="8"/>
        <rFont val="Calibri"/>
        <family val="2"/>
        <charset val="186"/>
        <scheme val="minor"/>
      </rPr>
      <t xml:space="preserve"> kā 2018.gada attiecīgajā periodā.</t>
    </r>
  </si>
  <si>
    <t>2019. gada plāns komunālajam pakalpojumam - elektroenerģijai nav izpildīts - dabas apstākļi saudzīgāki bija.</t>
  </si>
  <si>
    <t>2019.gada janvārī - decembrī par elektroenerģiju izdevumi ir mazāki, ne kā 2018.gada attiecīgajā periodā - izlietots elektroenerģijas mazāk - 2018. gada attiecīgajā periodā 1877650 kWh, 2019. gada atttiecīgajā periodā - 1748100 kWh.</t>
  </si>
  <si>
    <r>
      <t xml:space="preserve">2019.gada janvārī- decembrī izdevumi atkritumiem ir lielāki, nekā 2018.gada attiecīgajā periodā. Sadzīves atkritumu (SIA Lautus) izvešana 2019. gada janvārī - decembrī summā 21831 </t>
    </r>
    <r>
      <rPr>
        <i/>
        <sz val="8"/>
        <rFont val="Calibri"/>
        <family val="2"/>
        <charset val="186"/>
        <scheme val="minor"/>
      </rPr>
      <t>euro</t>
    </r>
    <r>
      <rPr>
        <sz val="8"/>
        <rFont val="Calibri"/>
        <family val="2"/>
        <charset val="186"/>
        <scheme val="minor"/>
      </rPr>
      <t xml:space="preserve"> , biomateriālu kremācijā(Rīgas kremāciju centrs - krematorija SIA) 987 </t>
    </r>
    <r>
      <rPr>
        <i/>
        <sz val="8"/>
        <rFont val="Calibri"/>
        <family val="2"/>
        <charset val="186"/>
        <scheme val="minor"/>
      </rPr>
      <t>euro</t>
    </r>
    <r>
      <rPr>
        <sz val="8"/>
        <rFont val="Calibri"/>
        <family val="2"/>
        <charset val="186"/>
        <scheme val="minor"/>
      </rPr>
      <t xml:space="preserve">, atkritumu savākšana, kuriem ir nepieciešamas noteiktas prasības (BAO SIA) - 34475 </t>
    </r>
    <r>
      <rPr>
        <i/>
        <sz val="8"/>
        <rFont val="Calibri"/>
        <family val="2"/>
        <charset val="186"/>
        <scheme val="minor"/>
      </rPr>
      <t>euro.</t>
    </r>
  </si>
  <si>
    <t>2019. gada janvārī -  decembrī plānots izdevumi medīcīnas personāla apmācībām, nav notikušas apmācības.</t>
  </si>
  <si>
    <t>2019. gada janvāra - decembrī salīdzinoši ar 2018.gada janvāri- decembri nav medicīnas personāla apmācības izdevumi - dalības maksas semināros.</t>
  </si>
  <si>
    <t>2019.gada janvārī-decembrī pārējās preces - dekoratīvie stādi (teritorijas apzaļumošanai) iepirkti vairāk kā plānots.</t>
  </si>
  <si>
    <t>Slimnica ir PVN proporciju maksātāja,t.i.neatskaitītais priekšnodoklis ir tieši atkarīgs no sniegto med. pakalpojumu proporcijas pret kopējiem darījumiem, sekojoši šis procents tiek pielietots aprēķinot neatskaitāmo priekšnodokli, kurš palielina izdevumus 2019. gadā ir iepirkts vairāk preču, pakalpojumu, attiecīgi PVN maksājumi lielāki kā 2018.gadā.</t>
  </si>
  <si>
    <t>Uzņēmējdarbības riska nodevas palielinājums 2019. gadā, salīdzinoši ar 2018. gada attiecīgā perioda izpildi, jo 2018. gada sākumā netika aprēķināta riska nodeva par tiem darbiniekiem, kuri ir līgumdarbinieki</t>
  </si>
  <si>
    <t>Uzņēmējdarbības riska nodevas palielinājums 2019. gada janvārī - decembrī, salīdzinoši ar plānoto - neprecīzs plānojums.</t>
  </si>
  <si>
    <t>Pamatlīdzekļu neamortizētās daļas izdevumi  2019. gada janvārī -  decembrī  norakstīto pamatlīdzekļu summas, kuras nebija noamortizējušās ir mazāka kā 2018.gada attiecīgajā periodā. 2019.gadā atlikusī vērtība norakstīta - ultrasonogrāfijas iekārtai Sonosite izdevumos - 6407.14 euro, kases aparātiem - 6 gb , kuri neatbilst ministru kabineta noteikumiem veselības aprūpē  - 2679.84 euro.</t>
  </si>
  <si>
    <t>2019.gadam veicot plānu vecuma analīzei parādniekiem ir neprecīza - izdevumi ir lielāki.</t>
  </si>
  <si>
    <r>
      <t xml:space="preserve">2019. gada janvārī-decembrī uzkrājumu veidošana nedrošiem debitoriem ir lielāka salīdzinoši ar 2018.gadu. Uz 31.12.2019. nedrošo debitoru summa sastāda 98825 </t>
    </r>
    <r>
      <rPr>
        <i/>
        <sz val="8"/>
        <rFont val="Calibri"/>
        <family val="2"/>
        <charset val="186"/>
        <scheme val="minor"/>
      </rPr>
      <t>euro</t>
    </r>
    <r>
      <rPr>
        <sz val="8"/>
        <rFont val="Calibri"/>
        <family val="2"/>
        <charset val="186"/>
        <scheme val="minor"/>
      </rPr>
      <t>.</t>
    </r>
  </si>
  <si>
    <t>2019. gada kopējais plāns medicīnas precēm ir lielāks kā izpilde - izpildes palielinājums ir medicīnas precēm un medicīnas instrumentiem un samazinājums implantiem.</t>
  </si>
  <si>
    <t>2019.gadā degviela izdevumos ir mazāka, salīdzinoši ar 2018.gadu. 2018. gadā izlietota degviela  -1679 litri, 2019. gadā izlietoti 1545 litri degvielas - ekonomija.</t>
  </si>
  <si>
    <t>2019.gada janvāra - decembra mēnešos dāvanas (virs 15.00 euro), apbedīšanas pabalsti (virs 213.43 euro), plāns ir neizpildīts.</t>
  </si>
  <si>
    <t>2019. gadā  sēru pakalpojumiem un apbedīšanas pabalstiem izmaksas ir palielinājušās, salīdzinoši ar 2018. gadu</t>
  </si>
  <si>
    <t>2019. gada janvārī - decembrī  izdevumi  - obligātā apdrošināšana nav  -  2018. gada apdrošināti (obligātā apdrošināšana) vairāk darbinieku .</t>
  </si>
  <si>
    <t>2019. gada janvārī - decembrī  izdevumi  - obligātā apdrošināšana nav  -  plāns neizpildīts.</t>
  </si>
  <si>
    <t>2019. gada plāns janvārim - decembrim ārpakalpojumi - transporta pakalpojumi ir pārpildīts - veikti papildus pacientu transportēšana pētījumam uz magnētiskās rezonanses pakalpojumam.</t>
  </si>
  <si>
    <r>
      <t xml:space="preserve">2019. gada janvārī - decembrī  izdevumi šajā transporta pakalpojumiem  - pacientu pārvešana un asins piegāde ir bijusi līdzīga,  salīdzinoši ar 2018. gada izpildi; 2019. gada attiecīgajā periodā transportēšanas pakalpojumi pētījumam satādīja 2581 </t>
    </r>
    <r>
      <rPr>
        <i/>
        <sz val="8"/>
        <rFont val="Calibri"/>
        <family val="2"/>
        <charset val="186"/>
        <scheme val="minor"/>
      </rPr>
      <t>euro</t>
    </r>
    <r>
      <rPr>
        <sz val="8"/>
        <rFont val="Calibri"/>
        <family val="2"/>
        <charset val="186"/>
        <scheme val="minor"/>
      </rPr>
      <t>.</t>
    </r>
  </si>
  <si>
    <r>
      <t xml:space="preserve">2019. gada janvārī - decembrī apmācības izdevumi ir lielāki, jo kursu apmācības gāzes saimniecības atbildīgai personai  izmaksāja 224 </t>
    </r>
    <r>
      <rPr>
        <i/>
        <sz val="8"/>
        <rFont val="Calibri"/>
        <family val="2"/>
        <charset val="186"/>
        <scheme val="minor"/>
      </rPr>
      <t>euro</t>
    </r>
    <r>
      <rPr>
        <sz val="8"/>
        <rFont val="Calibri"/>
        <family val="2"/>
        <charset val="186"/>
        <scheme val="minor"/>
      </rPr>
      <t>; kursu apmeklējumu skaits ir apmēram vienāds salīdzinoši ar 2018.gada attiecīgo periodu. 2019. gada attiecīgajā periodā apmeklēti semināri  - prasības zāļu drošumam, trauksmes celšanas likums, konfliktsituāciju risināšanai,par būvniecības pakalpojumiem, par publiskajiem iepirkumiem - 3 darbinieku apmeklējums, aktuālais arhīvu praksē.</t>
    </r>
  </si>
  <si>
    <r>
      <t xml:space="preserve">No 2019. gada janvāra - decembra  izpilde mazāka, salidzinoši ar 2018. gada attiecīgo periodu , 2019. gadā administratīvie izdevumi saistībā ar projektu nav (2018. gadā ir 4690 </t>
    </r>
    <r>
      <rPr>
        <i/>
        <sz val="8"/>
        <rFont val="Calibri"/>
        <family val="2"/>
        <charset val="186"/>
        <scheme val="minor"/>
      </rPr>
      <t>euro</t>
    </r>
    <r>
      <rPr>
        <sz val="8"/>
        <rFont val="Calibri"/>
        <family val="2"/>
        <charset val="186"/>
        <scheme val="minor"/>
      </rPr>
      <t xml:space="preserve">). 2018.gada janvārī-decembrī bija izdevumi interneta video satura izveidei 1815 euro, akreditācijai - 3478.70 </t>
    </r>
    <r>
      <rPr>
        <i/>
        <sz val="8"/>
        <rFont val="Calibri"/>
        <family val="2"/>
        <charset val="186"/>
        <scheme val="minor"/>
      </rPr>
      <t>euro</t>
    </r>
    <r>
      <rPr>
        <sz val="8"/>
        <rFont val="Calibri"/>
        <family val="2"/>
        <charset val="186"/>
        <scheme val="minor"/>
      </rPr>
      <t xml:space="preserve">, kvalitātes auditam - 1655 </t>
    </r>
    <r>
      <rPr>
        <i/>
        <sz val="8"/>
        <rFont val="Calibri"/>
        <family val="2"/>
        <charset val="186"/>
        <scheme val="minor"/>
      </rPr>
      <t>euro</t>
    </r>
    <r>
      <rPr>
        <sz val="8"/>
        <rFont val="Calibri"/>
        <family val="2"/>
        <charset val="186"/>
        <scheme val="minor"/>
      </rPr>
      <t>.</t>
    </r>
  </si>
  <si>
    <r>
      <t xml:space="preserve">2019. gada janvārī - decembrī saņemtās soda naudas no juridiskām personam  personām - par teritorijas uzkopšanu (Hagberg SIA) - soda nauda 391 </t>
    </r>
    <r>
      <rPr>
        <i/>
        <sz val="8"/>
        <rFont val="Calibri"/>
        <family val="2"/>
        <charset val="186"/>
        <scheme val="minor"/>
      </rPr>
      <t>euro</t>
    </r>
    <r>
      <rPr>
        <sz val="8"/>
        <rFont val="Calibri"/>
        <family val="2"/>
        <charset val="186"/>
        <scheme val="minor"/>
      </rPr>
      <t>.</t>
    </r>
  </si>
  <si>
    <t>2019.gada plāns neizpildīts.</t>
  </si>
  <si>
    <t xml:space="preserve">2019. gada janvārī - decembrī ieņēmumi no nedrošiem debitoru parādiem ir palielinājies  salīdzinoši ar 2018. gada attiecīgo periodu. </t>
  </si>
  <si>
    <t>2019. gada janvāra - decembrī plānotie  ieņēmumi no nedrošo debitoru parādu atgūstamām summām - pārpildīti.</t>
  </si>
  <si>
    <t>2019.gada janvāra-decembrīembra mēnešos nolietojums  pamatlīdzekļiem palielinājies, jo 2018. gada nogalē tika iegādātas dārgie pamatlīdzekļi - ķirurģiskā rengeniekārta, operāciju mikroskops, datortomogrāfijas iekārta, sekojoši nolietojums šogad ir lielāks.</t>
  </si>
  <si>
    <t>Nemateriāliem ieguldījumiem nolietojums palielinājies 2019. gada janvāra -decembra mēnešos, jo 2018. gadā tika iegādāta attēlu arhivēšanas sistēma, sekojoši nolietojums lielāks.</t>
  </si>
  <si>
    <r>
      <t>2019.gada janvārī-decembrī remonts ēkai - galvenā grāmatvedes kabinetam summā 2670</t>
    </r>
    <r>
      <rPr>
        <i/>
        <sz val="8"/>
        <rFont val="Calibri"/>
        <family val="2"/>
        <charset val="186"/>
        <scheme val="minor"/>
      </rPr>
      <t xml:space="preserve"> euro</t>
    </r>
    <r>
      <rPr>
        <sz val="8"/>
        <rFont val="Calibri"/>
        <family val="2"/>
        <charset val="186"/>
        <scheme val="minor"/>
      </rPr>
      <t xml:space="preserve">, remontdarbi 4. un 5. nodaļas tunelī - 1826 </t>
    </r>
    <r>
      <rPr>
        <i/>
        <sz val="8"/>
        <rFont val="Calibri"/>
        <family val="2"/>
        <charset val="186"/>
        <scheme val="minor"/>
      </rPr>
      <t>euro</t>
    </r>
    <r>
      <rPr>
        <sz val="8"/>
        <rFont val="Calibri"/>
        <family val="2"/>
        <charset val="186"/>
        <scheme val="minor"/>
      </rPr>
      <t xml:space="preserve">, 3. nodaļa - sienas remonts 2126 </t>
    </r>
    <r>
      <rPr>
        <i/>
        <sz val="8"/>
        <rFont val="Calibri"/>
        <family val="2"/>
        <charset val="186"/>
        <scheme val="minor"/>
      </rPr>
      <t>euro</t>
    </r>
    <r>
      <rPr>
        <sz val="8"/>
        <rFont val="Calibri"/>
        <family val="2"/>
        <charset val="186"/>
        <scheme val="minor"/>
      </rPr>
      <t>. Plāns pārpildits, jo apjomīgs darbs rentgena kabineta darbos.</t>
    </r>
  </si>
  <si>
    <r>
      <t xml:space="preserve">2019.gada janvāra-decembra mēnešos transportlīdzekļu uzturēšanai izlietoti  mazāk nekā 2018. gada attiecīgajā periodā. 2019. gada attiecīgajā periodā Mersedes Benz remontam iezlietoti 776 euro. No 2019. gada ir noslēgts līgums par auto mazgāšanu.2018.gada attiecīgajā periodā ir nopirktas vasaras riepas - 4 gb 248.40 </t>
    </r>
    <r>
      <rPr>
        <i/>
        <sz val="8"/>
        <rFont val="Calibri"/>
        <family val="2"/>
        <charset val="186"/>
        <scheme val="minor"/>
      </rPr>
      <t>euro</t>
    </r>
    <r>
      <rPr>
        <sz val="8"/>
        <rFont val="Calibri"/>
        <family val="2"/>
        <charset val="186"/>
        <scheme val="minor"/>
      </rPr>
      <t>.</t>
    </r>
  </si>
  <si>
    <t>2019.gadā esam ieplānojuši lielākus izdevumus nekustamā īpašuma uzturēšanai, gada plāns nav izpildīts.</t>
  </si>
  <si>
    <t>2019. gada janvārī - decembrī ir mazāk izmaksās nekustamā īpašuma uzturēšanai nekā 2018. gada periodā - elektromontiera pakalpojumi, deratizācijas pakalpojumi, gaisa filtru apakalpošana, logu un grīdu mazgāšana, gaisa apstrādes iekārtas pakalpojums, ventilācijas sistēmas apkope.</t>
  </si>
  <si>
    <t>2019. gadā bijām plānojuši lielākus izdevumus. Daļa plānoto remontdarbu izdevumi summā 17396 euro ir izpildē  EKK 2241 Ēku, būvju un telpu remonts.</t>
  </si>
  <si>
    <t>2019. gada plāns tika sastādīts pamatojoties uz 2018.gada izpildi.</t>
  </si>
  <si>
    <t>Dabas resursu nodoklis  ir atkarīgs no oglekļa monoksīda, slāpekļu oksīdu un oksīda dioksīdu emisiju gaisā. 2019. gadā apkures izdevumi ir samazinājušies, sekojoši vides piesārņojums mazāks.</t>
  </si>
  <si>
    <t>2019.gada janvāra - decembra mēnešos ēdināšanas izdevumi ir lielāki , jo slēgts līgums , kur kopējā piedāvājuma cena ir 6.02 euro pacientam.</t>
  </si>
  <si>
    <t>2019.gadā plāns neizpildīts. Pacientu skaists stacionārā ir palielinājies - izdevumi  ēdināšanai arī. Plāns - neprecīzs.</t>
  </si>
  <si>
    <t>2019. gada janvārī - decembrī plāns virtuves inventāra iegādei nav izpildīts, nav bijusi nepieciešamība.</t>
  </si>
  <si>
    <r>
      <t>2018. gada janvāra - decembra mēnešos ir iegādāti mazvērtīgais saimnieciskais inventārs - trauki krūzes, karotes šķivji - katrs no veidiem 50 gb, 2019. gada attiecīgajā periodā iepirkti - šķīvji zupas - 300 gb, šķīvji - 370 gb, apakstasītes - 100 gb, kŗuzes - 200 gb, karotes - 175 gb, tējkarotes - 40gb, dakšas - 20 gb; iepirkums par 571</t>
    </r>
    <r>
      <rPr>
        <i/>
        <sz val="8"/>
        <rFont val="Calibri"/>
        <family val="2"/>
        <charset val="186"/>
        <scheme val="minor"/>
      </rPr>
      <t xml:space="preserve"> euro </t>
    </r>
    <r>
      <rPr>
        <sz val="8"/>
        <rFont val="Calibri"/>
        <family val="2"/>
        <charset val="186"/>
        <scheme val="minor"/>
      </rPr>
      <t>lielāks .</t>
    </r>
  </si>
  <si>
    <r>
      <t xml:space="preserve">2019.gada janvāra - decembra mēnešos plāns mazvērtīgajam inventāra nav izpildīts par 2139 </t>
    </r>
    <r>
      <rPr>
        <i/>
        <sz val="8"/>
        <rFont val="Calibri"/>
        <family val="2"/>
        <charset val="186"/>
        <scheme val="minor"/>
      </rPr>
      <t>euro</t>
    </r>
    <r>
      <rPr>
        <sz val="8"/>
        <rFont val="Calibri"/>
        <family val="2"/>
        <charset val="186"/>
        <scheme val="minor"/>
      </rPr>
      <t>, nav bijusi nepieciešamība</t>
    </r>
  </si>
  <si>
    <t>2018. gada janvāra - decembra mēnešos iegādātas - taburetes - 183 gb medicīniskajām nodaļām, salīdzinoši ar 2019.gada attiecīgo periodu - iegādāti  tējkannas - 41 gb, plaukti - 2 gb, atkritumu tvertenes - 5, krēsli, taburetes - 16 gb, kondicionieri - 4 gb, kāju paliktņi - 12, barošanas galdiņi - 13 gb, veļas žāvētājs.</t>
  </si>
  <si>
    <t>2019. gadā kārtējā remonta materiāliem izdevumos ir lielāka summa kā 2018. gada attiecīgajā periodā. Izdevumu summa ir atkarīga  kādus darbus  pēc nodaļu vadītāju iesniegumiem  veic saimniecības daļas darbinieki tekošajiem remontiem</t>
  </si>
  <si>
    <t>2019. gada janvārī-decembrī netika veikts tik liels veļas iepirkums, kā plānots.</t>
  </si>
  <si>
    <r>
      <t xml:space="preserve">2019.gada janvāra-decembra  mēnešos tika veikti iepirkumi  spilvendrānu aizsargpārklājiem (4 nodaļai, 5. nodaļai, 1. nodaļai) - 110 gb un  sterilizācijas nodaļai autiņi 570 gb, palagi - 300 gb. un 2 jakas ambulatorai nodaļai, ķirurģiskās kurpes - 35 pāri. 2019. gada attiecīgajā periodā ir iepirkti 7228 </t>
    </r>
    <r>
      <rPr>
        <i/>
        <sz val="8"/>
        <rFont val="Calibri"/>
        <family val="2"/>
        <charset val="186"/>
        <scheme val="minor"/>
      </rPr>
      <t>euro</t>
    </r>
    <r>
      <rPr>
        <sz val="8"/>
        <rFont val="Calibri"/>
        <family val="2"/>
        <charset val="186"/>
        <scheme val="minor"/>
      </rPr>
      <t xml:space="preserve"> mazāk šo preču, nekā 2018.gada attiecīgajā periodā.</t>
    </r>
  </si>
  <si>
    <r>
      <t xml:space="preserve">2019.gada janvāra - decembra mēnešos plāns biroja precēm nav izpildīts par 1015 </t>
    </r>
    <r>
      <rPr>
        <i/>
        <sz val="8"/>
        <rFont val="Calibri"/>
        <family val="2"/>
        <charset val="186"/>
        <scheme val="minor"/>
      </rPr>
      <t>euro</t>
    </r>
  </si>
  <si>
    <r>
      <t xml:space="preserve">2019.gada janvāra - decembra mēnešos biroja preces izdevumos ir mazāk par 1586 </t>
    </r>
    <r>
      <rPr>
        <i/>
        <sz val="8"/>
        <rFont val="Calibri"/>
        <family val="2"/>
        <charset val="186"/>
        <scheme val="minor"/>
      </rPr>
      <t>euro</t>
    </r>
    <r>
      <rPr>
        <sz val="8"/>
        <rFont val="Calibri"/>
        <family val="2"/>
        <charset val="186"/>
        <scheme val="minor"/>
      </rPr>
      <t xml:space="preserve">, nekā 2018.gada attiecīgajā periodā - mazāk iepirktas veidlapas - par 461 </t>
    </r>
    <r>
      <rPr>
        <i/>
        <sz val="8"/>
        <rFont val="Calibri"/>
        <family val="2"/>
        <charset val="186"/>
        <scheme val="minor"/>
      </rPr>
      <t>euro</t>
    </r>
    <r>
      <rPr>
        <sz val="8"/>
        <rFont val="Calibri"/>
        <family val="2"/>
        <charset val="186"/>
        <scheme val="minor"/>
      </rPr>
      <t xml:space="preserve">, saimniecības preces unkancelejas preces - par 1126 </t>
    </r>
    <r>
      <rPr>
        <i/>
        <sz val="8"/>
        <rFont val="Calibri"/>
        <family val="2"/>
        <charset val="186"/>
        <scheme val="minor"/>
      </rPr>
      <t>euro</t>
    </r>
    <r>
      <rPr>
        <sz val="8"/>
        <rFont val="Calibri"/>
        <family val="2"/>
        <charset val="186"/>
        <scheme val="minor"/>
      </rPr>
      <t>.</t>
    </r>
  </si>
  <si>
    <t>2019.gadā kļūdaini grāmatota iekārtas apkope summā 2900 eiro.</t>
  </si>
  <si>
    <t>2019.gadā kļūdaini grāmatota iekārtas apkope summā 2900 eiro. Vajadzēja būt uz EKK 2243</t>
  </si>
  <si>
    <r>
      <t xml:space="preserve">2019.gadā mēnešos licenču noma ir palielinājusies, salīdzinājumā ar 2018.gada attiecīgo periodu - licenču noma no DATAMED  SIA (attēlu apjoma palielinājums, sekojoši arī cena lielāka). No jauna  2019. gadā ir RGP SIA  (licences noma "Palma Medical") - medikamentu verifikācijas moduļa noma. (Microsoft Office programmatūras lietošanas ) DPA SIA licenču nomai 2018. gada attiecīgajā periodā 621 gb licences, bet 2019. gada attiecīgajā periodā 680 gb licenču nomas , Meditec SIA (programmai Ārstu birojs) - vienlaicīgā pieslēguma licences nomai palielinājums . 2018. gada augusta MediCloud SIA (E-veselības intergratoru) nomas maksa mēnesī palielinājās no 250 </t>
    </r>
    <r>
      <rPr>
        <i/>
        <sz val="8"/>
        <rFont val="Calibri"/>
        <family val="2"/>
        <charset val="186"/>
        <scheme val="minor"/>
      </rPr>
      <t>euro</t>
    </r>
    <r>
      <rPr>
        <sz val="8"/>
        <rFont val="Calibri"/>
        <family val="2"/>
        <charset val="186"/>
        <scheme val="minor"/>
      </rPr>
      <t xml:space="preserve"> uz 350</t>
    </r>
    <r>
      <rPr>
        <i/>
        <sz val="8"/>
        <rFont val="Calibri"/>
        <family val="2"/>
        <charset val="186"/>
        <scheme val="minor"/>
      </rPr>
      <t xml:space="preserve"> euro</t>
    </r>
    <r>
      <rPr>
        <sz val="8"/>
        <rFont val="Calibri"/>
        <family val="2"/>
        <charset val="186"/>
        <scheme val="minor"/>
      </rPr>
      <t>.</t>
    </r>
  </si>
  <si>
    <t>2019. gada plāns sastādīts nekorekti, jo daļa izdevumu uz plāna sastādīšanas brīdi bija iegrāmatoti EKK 2264. 2019. gadā palielinājušies izdevumi DPA (Microsoft Office programmatūras licenču noma)-15907 euro, Medicloud (E-veselība) -4200 euro, Meditec (Ārstu birojs) - 5467 euro, Datamed (attēlu apjoma palielinājums) 2175 euro, RGP (Palma Medical) 3441 euro.</t>
  </si>
  <si>
    <r>
      <t xml:space="preserve">2019.gada janvārī- decembrī  izdevumi pārējos tehnoloģijas pakalpojumos kasešu uzpildīšana printeriem sastāda 3964 </t>
    </r>
    <r>
      <rPr>
        <i/>
        <sz val="8"/>
        <rFont val="Calibri"/>
        <family val="2"/>
        <charset val="186"/>
        <scheme val="minor"/>
      </rPr>
      <t>euro</t>
    </r>
    <r>
      <rPr>
        <sz val="8"/>
        <rFont val="Calibri"/>
        <family val="2"/>
        <charset val="186"/>
        <scheme val="minor"/>
      </rPr>
      <t xml:space="preserve"> (2018. gada attiecīgajā periodā 4318 </t>
    </r>
    <r>
      <rPr>
        <i/>
        <sz val="8"/>
        <rFont val="Calibri"/>
        <family val="2"/>
        <charset val="186"/>
        <scheme val="minor"/>
      </rPr>
      <t>euro</t>
    </r>
    <r>
      <rPr>
        <sz val="8"/>
        <rFont val="Calibri"/>
        <family val="2"/>
        <charset val="186"/>
        <scheme val="minor"/>
      </rPr>
      <t xml:space="preserve">). 2018. gada janvārī-decembrī tika iegādāti toneri uzņemšanas nodaļai, statistikai- 114.95 </t>
    </r>
    <r>
      <rPr>
        <i/>
        <sz val="8"/>
        <rFont val="Calibri"/>
        <family val="2"/>
        <charset val="186"/>
        <scheme val="minor"/>
      </rPr>
      <t>euro</t>
    </r>
    <r>
      <rPr>
        <sz val="8"/>
        <rFont val="Calibri"/>
        <family val="2"/>
        <charset val="186"/>
        <scheme val="minor"/>
      </rPr>
      <t xml:space="preserve">,  sakaru pakalpojumi - 415 </t>
    </r>
    <r>
      <rPr>
        <i/>
        <sz val="8"/>
        <rFont val="Calibri"/>
        <family val="2"/>
        <charset val="186"/>
        <scheme val="minor"/>
      </rPr>
      <t>euro,</t>
    </r>
    <r>
      <rPr>
        <sz val="8"/>
        <rFont val="Calibri"/>
        <family val="2"/>
        <charset val="186"/>
        <scheme val="minor"/>
      </rPr>
      <t xml:space="preserve">iegādāta viena pakalpojuma paka uz vairākiem informāciju tehnoloģijas produktiem -  6552 </t>
    </r>
    <r>
      <rPr>
        <i/>
        <sz val="8"/>
        <rFont val="Calibri"/>
        <family val="2"/>
        <charset val="186"/>
        <scheme val="minor"/>
      </rPr>
      <t>euro</t>
    </r>
    <r>
      <rPr>
        <sz val="8"/>
        <rFont val="Calibri"/>
        <family val="2"/>
        <charset val="186"/>
        <scheme val="minor"/>
      </rPr>
      <t>.</t>
    </r>
  </si>
  <si>
    <t>2019. gadā  izdevumi ir samazinājušies, salīdzinoši ar attiecīgā 2018. gada periodu. Ir palikuši kodā tikai sertificēta datu aizsardzības speciālista pakalpojumi, ārpakalpojumu juridiskiem pakalpojumiem netiek izmantoti.</t>
  </si>
  <si>
    <t>2019.gadā ar jaunu iekārtu uzstādīšanu no SIA VENDEN ir šo iekārtu noma - gada laikā summa 227 euro.</t>
  </si>
  <si>
    <t>2018. gada janvārī - decembrī izpilde komisijas maksa par nodotajām pabeigtajām lietām parādu piedziņā ir mazāka nekā  2019. gada attiecīgajā periodā komisijas maksas. 2019. gada attiecīgajā periodā apstrādātas 1493 lietas, 2018.gada attiecīgajā periodā  1082 lietas.</t>
  </si>
  <si>
    <r>
      <t xml:space="preserve">2019. gada janvārī - decembrī  izpilde iekārtas nomai ir palielinājusies -  instrusmentu noma operācijām(Baltic  Medica )par 1200 </t>
    </r>
    <r>
      <rPr>
        <i/>
        <sz val="8"/>
        <rFont val="Calibri"/>
        <family val="2"/>
        <charset val="186"/>
        <scheme val="minor"/>
      </rPr>
      <t>euro</t>
    </r>
    <r>
      <rPr>
        <sz val="8"/>
        <rFont val="Calibri"/>
        <family val="2"/>
        <charset val="186"/>
        <scheme val="minor"/>
      </rPr>
      <t xml:space="preserve"> , E-veselības integratoru nomai(  RGP SIA) neprecīzs klasifikācijas kods (jābūt EKK  2252), paklāju nomai (ELIS SIA)samazinājums 2019.gadā  par 729 </t>
    </r>
    <r>
      <rPr>
        <i/>
        <sz val="8"/>
        <rFont val="Calibri"/>
        <family val="2"/>
        <charset val="186"/>
        <scheme val="minor"/>
      </rPr>
      <t xml:space="preserve">euro, </t>
    </r>
    <r>
      <rPr>
        <sz val="8"/>
        <rFont val="Calibri"/>
        <family val="2"/>
        <charset val="186"/>
        <scheme val="minor"/>
      </rPr>
      <t>ultrasonogrāfijas iekārtas Affineti noma (Arbor Mrdicl Korporācija SIA) samazinājums 2019.gadā par 296</t>
    </r>
    <r>
      <rPr>
        <i/>
        <sz val="8"/>
        <rFont val="Calibri"/>
        <family val="2"/>
        <charset val="186"/>
        <scheme val="minor"/>
      </rPr>
      <t xml:space="preserve"> </t>
    </r>
    <r>
      <rPr>
        <sz val="8"/>
        <rFont val="Calibri"/>
        <family val="2"/>
        <charset val="186"/>
        <scheme val="minor"/>
      </rPr>
      <t>euro</t>
    </r>
    <r>
      <rPr>
        <i/>
        <sz val="8"/>
        <rFont val="Calibri"/>
        <family val="2"/>
        <charset val="186"/>
        <scheme val="minor"/>
      </rPr>
      <t xml:space="preserve">, </t>
    </r>
    <r>
      <rPr>
        <sz val="8"/>
        <rFont val="Calibri"/>
        <family val="2"/>
        <charset val="186"/>
        <scheme val="minor"/>
      </rPr>
      <t>skābekļa balonu un tvertnes noma ( AGA SIA)samazinājums 2019.gadā  par 280</t>
    </r>
    <r>
      <rPr>
        <i/>
        <sz val="8"/>
        <rFont val="Calibri"/>
        <family val="2"/>
        <charset val="186"/>
        <scheme val="minor"/>
      </rPr>
      <t xml:space="preserve"> euro. </t>
    </r>
    <r>
      <rPr>
        <sz val="8"/>
        <rFont val="Calibri"/>
        <family val="2"/>
        <charset val="186"/>
        <scheme val="minor"/>
      </rPr>
      <t>2019. gadā attiecīgajā periodā no 2019.gada septembra ir dīzeļģeneratora noma</t>
    </r>
    <r>
      <rPr>
        <i/>
        <sz val="8"/>
        <rFont val="Calibri"/>
        <family val="2"/>
        <charset val="186"/>
        <scheme val="minor"/>
      </rPr>
      <t>.</t>
    </r>
  </si>
  <si>
    <t>2019.gada janvāra - decembra plāns nav izpildīts, esam plānojuši lielākus izdevumus apsardzei un veļas mazgāšanas pakalpojumiem, medicīnas pakalpojumiem.</t>
  </si>
  <si>
    <t>2019.gada plāns sastādīts pamatojoties uz 2018.gada izpildi.</t>
  </si>
  <si>
    <t xml:space="preserve">2019.gadā informācijas tehnoloģiju uzturēšanā palielinājums - grāmatvedības programmā HORIZON par 286 euro, informācijas tehnoloģiju prgramatūru uzturēšana un atjaunināšana par 6191 euro,  Ārstu biroja programmas uzturēšana par 595 euro, </t>
  </si>
  <si>
    <t>Papildus investīciju pamatlīdzekļu nolietojumam, EKK 0080 tiek grāmatoti pētniecības darbu ieņēmumi.( IQVIA RDS Eastern Holdings GmbH, Johnson &amp; Johnson Poland Sp.z.o.o., PHIDEA Grout S.r.l., SCOPE INTERNATIONAL AG., Bayer SIA, Rīgas Stradiņa universitāte).</t>
  </si>
  <si>
    <t>2019. gada ieņēmumi, salīdzinot ar 2018. gada attiecīgo periodu ir palielinājušies.2018. gada beigās tika iegādāti pamatlīdzekļi par projektu naudu. Nolietojums sākot ar 2019. gada janvāri palielinājās. Palielinājies pētniecisko darbu ieņēmumu apjoms.</t>
  </si>
  <si>
    <t>No 2019. gada janvāra mainīts EKK no 1145 uz 1150 - atlīdība par rezindetu apmācību(līgumdarbs). 2019. gadā darbiniekiem tiek piemaksātas dažādas piemaksas, saistībā ar pacientu aprūpi.</t>
  </si>
  <si>
    <t>2019. gadā tika apmaksāti 3 iesniegumi, par optisko līdzekļu daļēju kompensāciju darbiniekiem, savukār 2018. gadā šāds ieniegums, par kompensāciju saņemts no viena darbinieka.</t>
  </si>
  <si>
    <t>2019. gada janvāra - decembra plāns ir pārpildīts, radās nepieciešamība nosūtīt virsmāsas uz papildus apmācību</t>
  </si>
  <si>
    <t>2019.gadā vairāk veikti remontdarbi - 4. un 5. nodaļas, arhīva, galvenās grāmatvedes, 3. nodaļas telpās. Apjomīgs remonts - Rentgena kabineta remontdarbi (ventilācijas sistēmas,durvju remontdarbi telpās) -  salīdzinoši ar 2018.gadu.</t>
  </si>
  <si>
    <t>bija nepieciešami lielāki remontdarbi</t>
  </si>
  <si>
    <t>mazākas izmaksas</t>
  </si>
  <si>
    <t>2019.gadā bija nepieciešams novirzīt lielākus izdevumus kā 2018,gadā</t>
  </si>
  <si>
    <t>neprecīzs plānojums</t>
  </si>
  <si>
    <t>Precizēta 2018. gada izpilde nekorektā aprēķina dēļ</t>
  </si>
  <si>
    <t xml:space="preserve">2019. gada janvārī - decembrī neizmantotiem atvaļinājumiem uzkrājumam ir palielinājums - aprēķins notiek pēc  6 mēnešu vidējā (palielinājums), neizmantoto atvaļinājumus skaits ir palielinājies. </t>
  </si>
  <si>
    <r>
      <t xml:space="preserve">2019. gada plāns neizmantotiem atvaļinājumiem veikts neprecīzi. </t>
    </r>
    <r>
      <rPr>
        <b/>
        <sz val="8"/>
        <color rgb="FFFF0000"/>
        <rFont val="Calibri"/>
        <family val="2"/>
        <charset val="186"/>
        <scheme val="minor"/>
      </rPr>
      <t>Lūdzam skaidrot kāpēc palielinājās pret 2018.g.?</t>
    </r>
  </si>
  <si>
    <t>Plānā tika plānota līgumā ar NVD noteiktā summa, faktiski netika izlietota.</t>
  </si>
  <si>
    <t>Nāca klāt vairākas pilnīgi jaunas pozīcijas, kuru patēriņu bija grūti prognozēt, mainījušās pārsiešanas un brūču apstrādes tehnikas, kas būtiski palielina pārsienamā materiāla patēriņu,.</t>
  </si>
  <si>
    <t>Ir neiespējami prognozēt, cik daudz un cik dārgi instrumenti gada laikā tiks neatgriezeniski sabojāti un to vietā būs jāpērk jauni (instrumentu cenu amplitūda ir no 5 līdz 6000 Eur). Prognozes var veidot tikai 20% kopējā instrumentu klāsta slimnīcā, tādēļ reāli iztērētā summa no gada uz gadu var mainīties un tai ir visai maza korelācija ar operāciju skaita izmaiņām.</t>
  </si>
  <si>
    <t xml:space="preserve">rādītājs atkarīgs no pacientu sarežģītības pakāpes Palielinājies veikto analīžu (īpaši mikrobiloģisko ) sakarā multirezistento mikroorganismu  klātbūtnes augstāku risku. </t>
  </si>
  <si>
    <t>rādītājs atkarīgs no pacientu sarežģītības pakāpes un skaita Pagājušājā gada nogalē tika atvērts jauns Medicīnas preču katalogs EIS sistēmā, kas radīja  cenu svārstības daudzās pozīcijas un decembra mēnesī tika iepirkts lielāks preču daudzums gada sākuma (janvāra) darbības nodrošināšanai</t>
  </si>
  <si>
    <t>rādītājs atkarīgs no pacientu sarežģītības pakāpes un skaita ājušājā gada nogalē tika atvērts jauns Medicīnas preču katalogs EIS sistēmā, kas radīja  cenu svārstības daudzās pozīcijas un decembra mēnesī tika iepirkts lielāks preču daudzums gada sākuma (janvāra) darbības nodrošināšanai.</t>
  </si>
  <si>
    <t>rādītājs atkarīgs no pacientu sarežģītības pakāpes, bija retāk gadījumi, kad nepieciešama asins pārliešana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</si>
</sst>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0\ 000"/>
    <numFmt numFmtId="166" formatCode="_-* #,##0_-;\-* #,##0_-;_-* &quot;-&quot;??_-;_-@_-"/>
    <numFmt numFmtId="167" formatCode="#,##0.0"/>
    <numFmt numFmtId="168" formatCode="0.0"/>
    <numFmt numFmtId="169" formatCode="#,##0.000"/>
    <numFmt numFmtId="170" formatCode="#,##0.0000"/>
    <numFmt numFmtId="171" formatCode="#0.00"/>
  </numFmts>
  <fonts count="47"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8"/>
      <name val="Calibri"/>
      <family val="2"/>
      <charset val="186"/>
      <scheme val="minor"/>
    </font>
    <font>
      <b/>
      <sz val="8"/>
      <name val="Calibri"/>
      <family val="2"/>
      <charset val="186"/>
      <scheme val="minor"/>
    </font>
    <font>
      <b/>
      <sz val="8"/>
      <color indexed="9"/>
      <name val="Calibri"/>
      <family val="2"/>
      <charset val="186"/>
      <scheme val="minor"/>
    </font>
    <font>
      <b/>
      <i/>
      <sz val="8"/>
      <name val="Calibri"/>
      <family val="2"/>
      <charset val="186"/>
      <scheme val="minor"/>
    </font>
    <font>
      <b/>
      <u/>
      <sz val="8"/>
      <name val="Calibri"/>
      <family val="2"/>
      <charset val="186"/>
      <scheme val="minor"/>
    </font>
    <font>
      <b/>
      <sz val="8"/>
      <color theme="1"/>
      <name val="Calibri"/>
      <family val="2"/>
      <charset val="186"/>
      <scheme val="minor"/>
    </font>
    <font>
      <b/>
      <sz val="8"/>
      <name val="Calibri"/>
      <family val="2"/>
      <charset val="186"/>
    </font>
    <font>
      <sz val="8"/>
      <name val="Calibri"/>
      <family val="2"/>
      <charset val="186"/>
    </font>
    <font>
      <i/>
      <sz val="8"/>
      <name val="Calibri"/>
      <family val="2"/>
      <charset val="186"/>
      <scheme val="minor"/>
    </font>
    <font>
      <i/>
      <sz val="10"/>
      <name val="Arial"/>
      <family val="2"/>
      <charset val="186"/>
    </font>
    <font>
      <vertAlign val="superscript"/>
      <sz val="8"/>
      <name val="Calibri"/>
      <family val="2"/>
      <charset val="186"/>
    </font>
    <font>
      <vertAlign val="superscript"/>
      <sz val="8"/>
      <name val="Calibri"/>
      <family val="2"/>
      <charset val="186"/>
      <scheme val="minor"/>
    </font>
    <font>
      <b/>
      <vertAlign val="superscript"/>
      <sz val="8"/>
      <name val="Calibri"/>
      <family val="2"/>
      <charset val="186"/>
      <scheme val="minor"/>
    </font>
    <font>
      <b/>
      <u/>
      <sz val="8"/>
      <name val="Calibri"/>
      <family val="2"/>
      <charset val="186"/>
    </font>
    <font>
      <i/>
      <sz val="8"/>
      <name val="Calibri"/>
      <family val="2"/>
      <charset val="186"/>
    </font>
    <font>
      <sz val="8"/>
      <name val="Arial"/>
      <family val="2"/>
      <charset val="186"/>
    </font>
    <font>
      <b/>
      <i/>
      <sz val="10"/>
      <name val="Arial"/>
      <family val="2"/>
      <charset val="186"/>
    </font>
    <font>
      <sz val="8"/>
      <color theme="1"/>
      <name val="Calibri"/>
      <family val="2"/>
      <charset val="186"/>
      <scheme val="minor"/>
    </font>
    <font>
      <sz val="9"/>
      <name val="Arial"/>
      <family val="2"/>
      <charset val="186"/>
    </font>
    <font>
      <sz val="8"/>
      <color rgb="FFFF0000"/>
      <name val="Calibri"/>
      <family val="2"/>
      <charset val="186"/>
      <scheme val="minor"/>
    </font>
    <font>
      <sz val="10"/>
      <color rgb="FFFF0000"/>
      <name val="Arial"/>
      <family val="2"/>
      <charset val="186"/>
    </font>
    <font>
      <b/>
      <sz val="8"/>
      <color rgb="FFFF0000"/>
      <name val="Calibri"/>
      <family val="2"/>
      <charset val="186"/>
      <scheme val="minor"/>
    </font>
    <font>
      <b/>
      <sz val="8"/>
      <name val="Arial"/>
      <family val="2"/>
      <charset val="186"/>
    </font>
    <font>
      <i/>
      <sz val="8"/>
      <name val="Arial"/>
      <family val="2"/>
      <charset val="186"/>
    </font>
    <font>
      <sz val="12"/>
      <color indexed="8"/>
      <name val="Times New Roman"/>
      <family val="2"/>
      <charset val="186"/>
    </font>
    <font>
      <b/>
      <i/>
      <sz val="8"/>
      <name val="Arial"/>
      <family val="2"/>
      <charset val="186"/>
    </font>
    <font>
      <sz val="8"/>
      <color theme="1" tint="4.9989318521683403E-2"/>
      <name val="Calibri"/>
      <family val="2"/>
      <charset val="186"/>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414142"/>
      </left>
      <right/>
      <top style="thin">
        <color rgb="FF414142"/>
      </top>
      <bottom style="thin">
        <color rgb="FF414142"/>
      </bottom>
      <diagonal/>
    </border>
    <border>
      <left style="thin">
        <color rgb="FF414142"/>
      </left>
      <right/>
      <top style="thin">
        <color rgb="FF414142"/>
      </top>
      <bottom/>
      <diagonal/>
    </border>
    <border>
      <left style="thin">
        <color rgb="FF414142"/>
      </left>
      <right style="thin">
        <color rgb="FF414142"/>
      </right>
      <top/>
      <bottom style="thin">
        <color rgb="FF414142"/>
      </bottom>
      <diagonal/>
    </border>
  </borders>
  <cellStyleXfs count="12504">
    <xf numFmtId="0" fontId="0" fillId="0" borderId="0"/>
    <xf numFmtId="0" fontId="19" fillId="0" borderId="0"/>
    <xf numFmtId="0" fontId="19" fillId="0" borderId="0"/>
    <xf numFmtId="0" fontId="18" fillId="0" borderId="0"/>
    <xf numFmtId="0" fontId="17" fillId="0" borderId="0"/>
    <xf numFmtId="0" fontId="19" fillId="0" borderId="0"/>
    <xf numFmtId="0" fontId="19" fillId="0" borderId="0"/>
    <xf numFmtId="0" fontId="16" fillId="0" borderId="0"/>
    <xf numFmtId="0" fontId="15" fillId="0" borderId="0"/>
    <xf numFmtId="43"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43" fontId="19" fillId="0" borderId="0" applyFont="0" applyFill="0" applyBorder="0" applyAlignment="0" applyProtection="0"/>
    <xf numFmtId="0" fontId="13" fillId="0" borderId="0"/>
    <xf numFmtId="0" fontId="13" fillId="0" borderId="0"/>
    <xf numFmtId="43" fontId="19" fillId="0" borderId="0" applyFont="0" applyFill="0" applyBorder="0" applyAlignment="0" applyProtection="0"/>
    <xf numFmtId="43" fontId="1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43" fontId="1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9" fillId="0" borderId="0" applyFon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43" fontId="1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9" fillId="0" borderId="0" applyFont="0" applyFill="0" applyBorder="0" applyAlignment="0" applyProtection="0"/>
    <xf numFmtId="0" fontId="10" fillId="0" borderId="0"/>
    <xf numFmtId="0" fontId="10" fillId="0" borderId="0"/>
    <xf numFmtId="43" fontId="19" fillId="0" borderId="0" applyFont="0" applyFill="0" applyBorder="0" applyAlignment="0" applyProtection="0"/>
    <xf numFmtId="43" fontId="1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9" fillId="0" borderId="0" applyFon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43" fontId="19" fillId="0" borderId="0" applyFont="0" applyFill="0" applyBorder="0" applyAlignment="0" applyProtection="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43" fontId="19" fillId="0" borderId="0" applyFont="0" applyFill="0" applyBorder="0" applyAlignment="0" applyProtection="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9" fillId="0" borderId="0"/>
    <xf numFmtId="0" fontId="9"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43" fontId="19" fillId="0" borderId="0" applyFont="0" applyFill="0" applyBorder="0" applyAlignment="0" applyProtection="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43" fontId="19" fillId="0" borderId="0" applyFont="0" applyFill="0" applyBorder="0" applyAlignment="0" applyProtection="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19" fillId="0" borderId="0" applyFont="0" applyFill="0" applyBorder="0" applyAlignment="0" applyProtection="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19" fillId="0" borderId="0"/>
    <xf numFmtId="0" fontId="6" fillId="0" borderId="0"/>
    <xf numFmtId="0" fontId="6" fillId="0" borderId="0"/>
    <xf numFmtId="0" fontId="6" fillId="0" borderId="0"/>
    <xf numFmtId="43" fontId="19" fillId="0" borderId="0" applyFont="0" applyFill="0" applyBorder="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19" fillId="0" borderId="0" applyFont="0" applyFill="0" applyBorder="0" applyAlignment="0" applyProtection="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5" fillId="0" borderId="0"/>
    <xf numFmtId="0" fontId="5"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9"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cellStyleXfs>
  <cellXfs count="796">
    <xf numFmtId="0" fontId="0" fillId="0" borderId="0" xfId="0"/>
    <xf numFmtId="3" fontId="20" fillId="0" borderId="0" xfId="0" applyNumberFormat="1" applyFont="1" applyBorder="1" applyAlignment="1" applyProtection="1">
      <alignment vertical="center"/>
    </xf>
    <xf numFmtId="3" fontId="21" fillId="0" borderId="0" xfId="0" applyNumberFormat="1" applyFont="1" applyBorder="1" applyAlignment="1" applyProtection="1">
      <alignment vertical="center"/>
    </xf>
    <xf numFmtId="3" fontId="20" fillId="0" borderId="0" xfId="0" applyNumberFormat="1" applyFont="1" applyFill="1" applyBorder="1" applyAlignment="1" applyProtection="1">
      <alignment vertical="center"/>
    </xf>
    <xf numFmtId="3" fontId="22" fillId="0" borderId="0" xfId="0" applyNumberFormat="1" applyFont="1" applyBorder="1" applyAlignment="1" applyProtection="1">
      <alignment vertical="center"/>
    </xf>
    <xf numFmtId="3" fontId="21" fillId="0" borderId="0" xfId="0" applyNumberFormat="1" applyFont="1" applyFill="1" applyBorder="1" applyAlignment="1" applyProtection="1">
      <alignment vertical="center"/>
    </xf>
    <xf numFmtId="3" fontId="23" fillId="0" borderId="0" xfId="0" applyNumberFormat="1" applyFont="1" applyFill="1" applyBorder="1" applyAlignment="1" applyProtection="1">
      <alignment vertical="center"/>
    </xf>
    <xf numFmtId="3" fontId="23" fillId="0" borderId="0" xfId="0" applyNumberFormat="1" applyFont="1" applyBorder="1" applyAlignment="1" applyProtection="1">
      <alignment vertical="center"/>
    </xf>
    <xf numFmtId="3" fontId="20" fillId="0" borderId="0" xfId="0" applyNumberFormat="1" applyFont="1" applyFill="1" applyBorder="1" applyAlignment="1" applyProtection="1">
      <alignment horizontal="center" vertical="center"/>
    </xf>
    <xf numFmtId="0" fontId="20" fillId="0" borderId="1" xfId="0" applyNumberFormat="1" applyFont="1" applyFill="1" applyBorder="1" applyAlignment="1" applyProtection="1">
      <alignment horizontal="center" vertical="center"/>
    </xf>
    <xf numFmtId="3" fontId="20" fillId="0" borderId="1" xfId="0" applyNumberFormat="1" applyFont="1" applyFill="1" applyBorder="1" applyAlignment="1" applyProtection="1">
      <alignment horizontal="center" vertical="center" wrapText="1"/>
    </xf>
    <xf numFmtId="3" fontId="21" fillId="2" borderId="1" xfId="0" applyNumberFormat="1" applyFont="1" applyFill="1" applyBorder="1" applyAlignment="1" applyProtection="1">
      <alignment horizontal="center" vertical="center" wrapText="1"/>
    </xf>
    <xf numFmtId="49" fontId="21" fillId="2" borderId="1" xfId="0" applyNumberFormat="1" applyFont="1" applyFill="1" applyBorder="1" applyAlignment="1" applyProtection="1">
      <alignment horizontal="center" vertical="center"/>
    </xf>
    <xf numFmtId="3" fontId="21" fillId="2" borderId="1" xfId="0" applyNumberFormat="1" applyFont="1" applyFill="1" applyBorder="1" applyAlignment="1" applyProtection="1">
      <alignment horizontal="left" vertical="center" wrapText="1"/>
    </xf>
    <xf numFmtId="49" fontId="20" fillId="3" borderId="1" xfId="0" applyNumberFormat="1" applyFont="1" applyFill="1" applyBorder="1" applyAlignment="1" applyProtection="1">
      <alignment horizontal="center" vertical="center"/>
    </xf>
    <xf numFmtId="3" fontId="20" fillId="3" borderId="1" xfId="0" applyNumberFormat="1" applyFont="1" applyFill="1" applyBorder="1" applyAlignment="1" applyProtection="1">
      <alignment horizontal="left" vertical="center" wrapText="1"/>
    </xf>
    <xf numFmtId="3" fontId="21" fillId="2" borderId="1" xfId="0" applyNumberFormat="1" applyFont="1" applyFill="1" applyBorder="1" applyAlignment="1" applyProtection="1">
      <alignment horizontal="right" vertical="center"/>
      <protection locked="0"/>
    </xf>
    <xf numFmtId="3" fontId="20" fillId="0" borderId="1" xfId="0" applyNumberFormat="1" applyFont="1" applyFill="1" applyBorder="1" applyAlignment="1" applyProtection="1">
      <alignment horizontal="left" vertical="center" wrapText="1"/>
    </xf>
    <xf numFmtId="49" fontId="21" fillId="3" borderId="1" xfId="0" applyNumberFormat="1" applyFont="1" applyFill="1" applyBorder="1" applyAlignment="1" applyProtection="1">
      <alignment horizontal="center" vertical="center"/>
    </xf>
    <xf numFmtId="3" fontId="21" fillId="3" borderId="1" xfId="0" applyNumberFormat="1" applyFont="1" applyFill="1" applyBorder="1" applyAlignment="1" applyProtection="1">
      <alignment horizontal="left" vertical="center" wrapText="1"/>
    </xf>
    <xf numFmtId="3" fontId="21" fillId="3" borderId="1" xfId="1" applyNumberFormat="1" applyFont="1" applyFill="1" applyBorder="1" applyAlignment="1" applyProtection="1">
      <alignment horizontal="left" vertical="center" wrapText="1"/>
    </xf>
    <xf numFmtId="3" fontId="21" fillId="0" borderId="1" xfId="1" applyNumberFormat="1" applyFont="1" applyFill="1" applyBorder="1" applyAlignment="1" applyProtection="1">
      <alignment horizontal="left" vertical="center" wrapText="1"/>
    </xf>
    <xf numFmtId="3" fontId="22" fillId="0" borderId="0" xfId="0" applyNumberFormat="1" applyFont="1" applyFill="1" applyBorder="1" applyAlignment="1" applyProtection="1">
      <alignment vertical="center"/>
    </xf>
    <xf numFmtId="0" fontId="21" fillId="2" borderId="1" xfId="0" applyNumberFormat="1" applyFont="1" applyFill="1" applyBorder="1" applyAlignment="1" applyProtection="1">
      <alignment horizontal="center" vertical="center"/>
    </xf>
    <xf numFmtId="0" fontId="21" fillId="2" borderId="1" xfId="0" applyFont="1" applyFill="1" applyBorder="1" applyAlignment="1" applyProtection="1">
      <alignment vertical="center" wrapText="1"/>
    </xf>
    <xf numFmtId="0" fontId="20" fillId="3" borderId="1" xfId="0" applyNumberFormat="1" applyFont="1" applyFill="1" applyBorder="1" applyAlignment="1" applyProtection="1">
      <alignment horizontal="center" vertical="center"/>
    </xf>
    <xf numFmtId="0" fontId="21" fillId="2"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xf>
    <xf numFmtId="0" fontId="21" fillId="3" borderId="1" xfId="0" applyNumberFormat="1" applyFont="1" applyFill="1" applyBorder="1" applyAlignment="1" applyProtection="1">
      <alignment horizontal="center" vertical="center"/>
    </xf>
    <xf numFmtId="0" fontId="20" fillId="2" borderId="1" xfId="0" applyNumberFormat="1" applyFont="1" applyFill="1" applyBorder="1" applyAlignment="1" applyProtection="1">
      <alignment horizontal="center" vertical="center"/>
    </xf>
    <xf numFmtId="0" fontId="20" fillId="3" borderId="1" xfId="0" applyFont="1" applyFill="1" applyBorder="1" applyAlignment="1" applyProtection="1">
      <alignment horizontal="left" vertical="center"/>
    </xf>
    <xf numFmtId="0" fontId="23" fillId="2" borderId="1" xfId="0" applyNumberFormat="1" applyFont="1" applyFill="1" applyBorder="1" applyAlignment="1" applyProtection="1">
      <alignment horizontal="center" vertical="center"/>
    </xf>
    <xf numFmtId="0" fontId="21" fillId="2" borderId="1" xfId="0" applyFont="1" applyFill="1" applyBorder="1" applyAlignment="1" applyProtection="1">
      <alignment horizontal="left" vertical="center"/>
    </xf>
    <xf numFmtId="0" fontId="20" fillId="0" borderId="1" xfId="0" applyFont="1" applyFill="1" applyBorder="1" applyAlignment="1" applyProtection="1">
      <alignment horizontal="left" vertical="center" wrapText="1"/>
    </xf>
    <xf numFmtId="0" fontId="23" fillId="2" borderId="1" xfId="2" applyNumberFormat="1" applyFont="1" applyFill="1" applyBorder="1" applyAlignment="1" applyProtection="1">
      <alignment horizontal="center" vertical="center"/>
    </xf>
    <xf numFmtId="0" fontId="21" fillId="2" borderId="1" xfId="2"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2" borderId="1" xfId="0" applyNumberFormat="1" applyFont="1" applyFill="1" applyBorder="1" applyAlignment="1" applyProtection="1">
      <alignment horizontal="center" vertical="center" wrapText="1"/>
    </xf>
    <xf numFmtId="0" fontId="20" fillId="3" borderId="1" xfId="0" applyNumberFormat="1" applyFont="1" applyFill="1" applyBorder="1" applyAlignment="1" applyProtection="1">
      <alignment horizontal="center" vertical="center" wrapText="1"/>
    </xf>
    <xf numFmtId="0" fontId="20" fillId="3" borderId="1" xfId="0" applyFont="1" applyFill="1" applyBorder="1" applyAlignment="1" applyProtection="1">
      <alignment vertical="center"/>
    </xf>
    <xf numFmtId="3" fontId="20" fillId="0" borderId="0" xfId="4" applyNumberFormat="1" applyFont="1" applyBorder="1" applyAlignment="1" applyProtection="1">
      <alignment vertical="center"/>
    </xf>
    <xf numFmtId="0" fontId="20" fillId="2" borderId="1" xfId="1" applyNumberFormat="1" applyFont="1" applyFill="1" applyBorder="1" applyAlignment="1" applyProtection="1">
      <alignment horizontal="center" vertical="center"/>
    </xf>
    <xf numFmtId="3" fontId="24" fillId="2" borderId="1" xfId="0" applyNumberFormat="1" applyFont="1" applyFill="1" applyBorder="1" applyAlignment="1" applyProtection="1">
      <alignment horizontal="left" vertical="center" wrapText="1"/>
    </xf>
    <xf numFmtId="0" fontId="20" fillId="3" borderId="1" xfId="1" applyNumberFormat="1" applyFont="1" applyFill="1" applyBorder="1" applyAlignment="1" applyProtection="1">
      <alignment horizontal="center" vertical="center"/>
    </xf>
    <xf numFmtId="3" fontId="20" fillId="0" borderId="0" xfId="0" applyNumberFormat="1" applyFont="1" applyBorder="1" applyAlignment="1" applyProtection="1">
      <alignment horizontal="center" vertical="center"/>
    </xf>
    <xf numFmtId="49" fontId="21" fillId="2" borderId="1" xfId="1" applyNumberFormat="1" applyFont="1" applyFill="1" applyBorder="1" applyAlignment="1" applyProtection="1">
      <alignment horizontal="center" vertical="center"/>
    </xf>
    <xf numFmtId="49" fontId="20" fillId="3" borderId="1" xfId="1" applyNumberFormat="1" applyFont="1" applyFill="1" applyBorder="1" applyAlignment="1" applyProtection="1">
      <alignment horizontal="center" vertical="center"/>
    </xf>
    <xf numFmtId="3" fontId="20" fillId="0" borderId="1" xfId="0" applyNumberFormat="1" applyFont="1" applyFill="1" applyBorder="1" applyAlignment="1" applyProtection="1">
      <alignment vertical="center"/>
    </xf>
    <xf numFmtId="3" fontId="20" fillId="0" borderId="1" xfId="0" applyNumberFormat="1" applyFont="1" applyFill="1" applyBorder="1" applyAlignment="1" applyProtection="1">
      <alignment vertical="center" wrapText="1"/>
    </xf>
    <xf numFmtId="0" fontId="21" fillId="0" borderId="1" xfId="0" applyNumberFormat="1" applyFont="1" applyFill="1" applyBorder="1" applyAlignment="1" applyProtection="1">
      <alignment horizontal="center" vertical="center"/>
    </xf>
    <xf numFmtId="3" fontId="21" fillId="0" borderId="1" xfId="0" applyNumberFormat="1" applyFont="1" applyFill="1" applyBorder="1" applyAlignment="1" applyProtection="1">
      <alignment horizontal="left" vertical="center" wrapText="1"/>
    </xf>
    <xf numFmtId="3" fontId="20" fillId="3" borderId="1" xfId="1" applyNumberFormat="1" applyFont="1" applyFill="1" applyBorder="1" applyAlignment="1">
      <alignment horizontal="center" vertical="center" wrapText="1"/>
    </xf>
    <xf numFmtId="3" fontId="20" fillId="3" borderId="1" xfId="6" applyNumberFormat="1" applyFont="1" applyFill="1" applyBorder="1" applyAlignment="1" applyProtection="1">
      <alignment vertical="center"/>
      <protection locked="0"/>
    </xf>
    <xf numFmtId="3" fontId="20" fillId="0" borderId="1" xfId="6" applyNumberFormat="1" applyFont="1" applyFill="1" applyBorder="1" applyAlignment="1">
      <alignment vertical="center"/>
    </xf>
    <xf numFmtId="0" fontId="21" fillId="2" borderId="1" xfId="6" applyFont="1" applyFill="1" applyBorder="1" applyAlignment="1">
      <alignment horizontal="left" vertical="center" wrapText="1"/>
    </xf>
    <xf numFmtId="3" fontId="21" fillId="2" borderId="1" xfId="6" applyNumberFormat="1" applyFont="1" applyFill="1" applyBorder="1" applyAlignment="1">
      <alignment vertical="center"/>
    </xf>
    <xf numFmtId="0" fontId="20" fillId="3" borderId="1" xfId="6" applyFont="1" applyFill="1" applyBorder="1" applyAlignment="1">
      <alignment horizontal="left" vertical="center" wrapText="1"/>
    </xf>
    <xf numFmtId="0" fontId="21" fillId="2" borderId="1" xfId="6" applyFont="1" applyFill="1" applyBorder="1" applyAlignment="1">
      <alignment vertical="center" wrapText="1"/>
    </xf>
    <xf numFmtId="3" fontId="20" fillId="3" borderId="1" xfId="6" applyNumberFormat="1" applyFont="1" applyFill="1" applyBorder="1" applyAlignment="1">
      <alignment vertical="center" wrapText="1"/>
    </xf>
    <xf numFmtId="0" fontId="21" fillId="2" borderId="1" xfId="6" applyNumberFormat="1" applyFont="1" applyFill="1" applyBorder="1" applyAlignment="1">
      <alignment horizontal="center" vertical="center"/>
    </xf>
    <xf numFmtId="3" fontId="20" fillId="3" borderId="1" xfId="6" applyNumberFormat="1" applyFont="1" applyFill="1" applyBorder="1" applyAlignment="1" applyProtection="1">
      <alignment horizontal="right" vertical="center"/>
      <protection locked="0"/>
    </xf>
    <xf numFmtId="49" fontId="20" fillId="3" borderId="1" xfId="6" applyNumberFormat="1" applyFont="1" applyFill="1" applyBorder="1" applyAlignment="1">
      <alignment horizontal="center" vertical="center"/>
    </xf>
    <xf numFmtId="49" fontId="20" fillId="0" borderId="1" xfId="6" applyNumberFormat="1" applyFont="1" applyFill="1" applyBorder="1" applyAlignment="1">
      <alignment horizontal="center" vertical="center"/>
    </xf>
    <xf numFmtId="3" fontId="20" fillId="0" borderId="1" xfId="6" applyNumberFormat="1" applyFont="1" applyFill="1" applyBorder="1" applyAlignment="1" applyProtection="1">
      <alignment horizontal="right" vertical="center"/>
    </xf>
    <xf numFmtId="3" fontId="20" fillId="0" borderId="1" xfId="6" applyNumberFormat="1" applyFont="1" applyFill="1" applyBorder="1" applyAlignment="1">
      <alignment horizontal="left" vertical="center" wrapText="1"/>
    </xf>
    <xf numFmtId="3" fontId="21" fillId="2" borderId="1" xfId="6" applyNumberFormat="1" applyFont="1" applyFill="1" applyBorder="1" applyAlignment="1" applyProtection="1">
      <alignment horizontal="center" vertical="center"/>
      <protection locked="0"/>
    </xf>
    <xf numFmtId="49" fontId="21" fillId="2" borderId="1" xfId="6" applyNumberFormat="1" applyFont="1" applyFill="1" applyBorder="1" applyAlignment="1">
      <alignment horizontal="center" vertical="center"/>
    </xf>
    <xf numFmtId="0" fontId="26" fillId="2" borderId="1" xfId="0" applyFont="1" applyFill="1" applyBorder="1" applyAlignment="1">
      <alignment horizontal="left" vertical="center" wrapText="1" readingOrder="1"/>
    </xf>
    <xf numFmtId="49" fontId="21" fillId="2" borderId="5" xfId="6" applyNumberFormat="1" applyFont="1" applyFill="1" applyBorder="1" applyAlignment="1">
      <alignment horizontal="center" vertical="center"/>
    </xf>
    <xf numFmtId="0" fontId="27" fillId="0" borderId="1" xfId="0" applyFont="1" applyFill="1" applyBorder="1" applyAlignment="1">
      <alignment horizontal="left" vertical="center" wrapText="1" readingOrder="1"/>
    </xf>
    <xf numFmtId="49" fontId="20" fillId="0" borderId="5" xfId="6"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3" borderId="1" xfId="6" applyNumberFormat="1" applyFont="1" applyFill="1" applyBorder="1" applyAlignment="1">
      <alignment horizontal="center" vertical="center"/>
    </xf>
    <xf numFmtId="3" fontId="20" fillId="3" borderId="1" xfId="0"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wrapText="1"/>
    </xf>
    <xf numFmtId="3" fontId="21" fillId="3" borderId="1" xfId="0" applyNumberFormat="1" applyFont="1" applyFill="1" applyBorder="1" applyAlignment="1" applyProtection="1">
      <alignment horizontal="right" vertical="center" wrapText="1"/>
    </xf>
    <xf numFmtId="3" fontId="21" fillId="3" borderId="1" xfId="1" applyNumberFormat="1" applyFont="1" applyFill="1" applyBorder="1" applyAlignment="1" applyProtection="1">
      <alignment horizontal="right" vertical="center" wrapText="1"/>
    </xf>
    <xf numFmtId="3" fontId="21" fillId="0" borderId="1" xfId="1" applyNumberFormat="1" applyFont="1" applyFill="1" applyBorder="1" applyAlignment="1" applyProtection="1">
      <alignment horizontal="right" vertical="center" wrapText="1"/>
    </xf>
    <xf numFmtId="3" fontId="24" fillId="2" borderId="1" xfId="0"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xf>
    <xf numFmtId="3" fontId="21" fillId="0" borderId="1" xfId="0" applyNumberFormat="1" applyFont="1" applyFill="1" applyBorder="1" applyAlignment="1" applyProtection="1">
      <alignment horizontal="right" vertical="center" wrapText="1"/>
    </xf>
    <xf numFmtId="3" fontId="20" fillId="3" borderId="1" xfId="6" applyNumberFormat="1" applyFont="1" applyFill="1" applyBorder="1" applyAlignment="1">
      <alignment horizontal="right" vertical="center" wrapText="1"/>
    </xf>
    <xf numFmtId="3" fontId="21" fillId="2" borderId="1" xfId="6" applyNumberFormat="1" applyFont="1" applyFill="1" applyBorder="1" applyAlignment="1">
      <alignment horizontal="right" vertical="center" wrapText="1"/>
    </xf>
    <xf numFmtId="3" fontId="20" fillId="0" borderId="1" xfId="6" applyNumberFormat="1" applyFont="1" applyFill="1" applyBorder="1" applyAlignment="1">
      <alignment horizontal="right" vertical="center" wrapText="1"/>
    </xf>
    <xf numFmtId="0" fontId="21" fillId="2" borderId="8"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6" fillId="2" borderId="3" xfId="0" applyFont="1" applyFill="1" applyBorder="1" applyAlignment="1">
      <alignment horizontal="center" vertical="center" wrapText="1"/>
    </xf>
    <xf numFmtId="3" fontId="21" fillId="2" borderId="3" xfId="6" applyNumberFormat="1" applyFont="1" applyFill="1" applyBorder="1" applyAlignment="1">
      <alignment horizontal="center" vertical="center" wrapText="1"/>
    </xf>
    <xf numFmtId="3" fontId="20" fillId="3" borderId="1" xfId="0" applyNumberFormat="1" applyFont="1" applyFill="1" applyBorder="1" applyAlignment="1" applyProtection="1">
      <alignment horizontal="right" vertical="center"/>
      <protection locked="0"/>
    </xf>
    <xf numFmtId="0" fontId="0" fillId="0" borderId="0" xfId="0" applyAlignment="1">
      <alignment vertical="center"/>
    </xf>
    <xf numFmtId="3" fontId="23" fillId="2" borderId="1" xfId="6" applyNumberFormat="1" applyFont="1" applyFill="1" applyBorder="1" applyAlignment="1">
      <alignment horizontal="right" vertical="center" wrapText="1"/>
    </xf>
    <xf numFmtId="0" fontId="0" fillId="0" borderId="0" xfId="0" applyAlignment="1">
      <alignment horizontal="right" vertical="center"/>
    </xf>
    <xf numFmtId="3" fontId="20" fillId="0" borderId="1" xfId="6" applyNumberFormat="1" applyFont="1" applyFill="1" applyBorder="1" applyAlignment="1">
      <alignment vertical="center" wrapText="1"/>
    </xf>
    <xf numFmtId="0" fontId="21" fillId="2" borderId="1" xfId="0" applyFont="1" applyFill="1" applyBorder="1" applyAlignment="1">
      <alignment horizontal="center" vertical="center"/>
    </xf>
    <xf numFmtId="0" fontId="20" fillId="0" borderId="1" xfId="0" applyFont="1" applyBorder="1" applyAlignment="1">
      <alignment horizontal="center" vertical="center"/>
    </xf>
    <xf numFmtId="0" fontId="27" fillId="5" borderId="1" xfId="6" applyNumberFormat="1" applyFont="1" applyFill="1" applyBorder="1" applyAlignment="1">
      <alignment horizontal="center" vertical="center" wrapText="1"/>
    </xf>
    <xf numFmtId="0" fontId="20" fillId="0" borderId="1" xfId="6" applyNumberFormat="1" applyFont="1" applyFill="1" applyBorder="1" applyAlignment="1">
      <alignment horizontal="center" vertical="center"/>
    </xf>
    <xf numFmtId="0" fontId="0" fillId="0" borderId="0" xfId="0" applyAlignment="1">
      <alignment horizontal="center" vertical="center"/>
    </xf>
    <xf numFmtId="0" fontId="20" fillId="0" borderId="1" xfId="6" applyNumberFormat="1" applyFont="1" applyFill="1" applyBorder="1" applyAlignment="1">
      <alignment horizontal="center" vertical="center" wrapText="1"/>
    </xf>
    <xf numFmtId="3" fontId="20" fillId="0" borderId="1" xfId="6" applyNumberFormat="1" applyFont="1" applyFill="1" applyBorder="1" applyAlignment="1" applyProtection="1">
      <alignment vertical="center"/>
      <protection locked="0"/>
    </xf>
    <xf numFmtId="0" fontId="27" fillId="0" borderId="1" xfId="6" applyNumberFormat="1" applyFont="1" applyFill="1" applyBorder="1" applyAlignment="1">
      <alignment horizontal="center" vertical="center" wrapText="1"/>
    </xf>
    <xf numFmtId="0" fontId="20" fillId="0" borderId="1" xfId="6" applyFont="1" applyFill="1" applyBorder="1" applyAlignment="1">
      <alignment horizontal="left" vertical="center" wrapText="1"/>
    </xf>
    <xf numFmtId="0" fontId="27" fillId="0" borderId="1" xfId="6" applyNumberFormat="1" applyFont="1" applyFill="1" applyBorder="1" applyAlignment="1">
      <alignment horizontal="center" vertical="center"/>
    </xf>
    <xf numFmtId="0" fontId="21" fillId="2" borderId="1" xfId="0" applyFont="1" applyFill="1" applyBorder="1" applyAlignment="1">
      <alignment horizontal="left" vertical="center" wrapText="1"/>
    </xf>
    <xf numFmtId="0" fontId="36" fillId="0" borderId="0" xfId="0" applyFont="1" applyAlignment="1">
      <alignment vertical="center"/>
    </xf>
    <xf numFmtId="0" fontId="29" fillId="0" borderId="0" xfId="0" applyFont="1" applyAlignment="1">
      <alignment vertical="center"/>
    </xf>
    <xf numFmtId="0" fontId="21" fillId="6" borderId="1" xfId="0" applyFont="1" applyFill="1" applyBorder="1" applyAlignment="1">
      <alignment horizontal="center" vertical="center"/>
    </xf>
    <xf numFmtId="3" fontId="21" fillId="6" borderId="1" xfId="6" applyNumberFormat="1" applyFont="1" applyFill="1" applyBorder="1" applyAlignment="1">
      <alignment vertical="center" wrapText="1"/>
    </xf>
    <xf numFmtId="0" fontId="21" fillId="6" borderId="1" xfId="6" applyNumberFormat="1" applyFont="1" applyFill="1" applyBorder="1" applyAlignment="1">
      <alignment horizontal="center" vertical="center"/>
    </xf>
    <xf numFmtId="0" fontId="21" fillId="6" borderId="1" xfId="6" applyFont="1" applyFill="1" applyBorder="1" applyAlignment="1">
      <alignment vertical="center" wrapText="1"/>
    </xf>
    <xf numFmtId="3" fontId="21" fillId="6" borderId="1" xfId="6" applyNumberFormat="1" applyFont="1" applyFill="1" applyBorder="1" applyAlignment="1">
      <alignment horizontal="right" vertical="center" wrapText="1"/>
    </xf>
    <xf numFmtId="3" fontId="21" fillId="6" borderId="1" xfId="6" applyNumberFormat="1" applyFont="1" applyFill="1" applyBorder="1" applyAlignment="1">
      <alignment horizontal="right" vertical="center"/>
    </xf>
    <xf numFmtId="0" fontId="21" fillId="6" borderId="1" xfId="0" applyFont="1" applyFill="1" applyBorder="1" applyAlignment="1">
      <alignment vertical="center" wrapText="1"/>
    </xf>
    <xf numFmtId="0" fontId="21" fillId="6" borderId="1" xfId="6" applyFont="1" applyFill="1" applyBorder="1" applyAlignment="1">
      <alignment horizontal="left" vertical="center" wrapText="1"/>
    </xf>
    <xf numFmtId="0" fontId="21" fillId="7" borderId="1" xfId="6" applyNumberFormat="1" applyFont="1" applyFill="1" applyBorder="1" applyAlignment="1">
      <alignment horizontal="center" vertical="center"/>
    </xf>
    <xf numFmtId="0" fontId="21" fillId="7" borderId="1" xfId="6" applyFont="1" applyFill="1" applyBorder="1" applyAlignment="1">
      <alignment horizontal="left" vertical="center" wrapText="1"/>
    </xf>
    <xf numFmtId="3" fontId="20" fillId="7" borderId="1" xfId="6" applyNumberFormat="1" applyFont="1" applyFill="1" applyBorder="1" applyAlignment="1" applyProtection="1">
      <alignment vertical="center"/>
      <protection locked="0"/>
    </xf>
    <xf numFmtId="0" fontId="21" fillId="7" borderId="1" xfId="6" applyFont="1" applyFill="1" applyBorder="1" applyAlignment="1">
      <alignment vertical="center" wrapText="1"/>
    </xf>
    <xf numFmtId="0" fontId="26" fillId="6" borderId="1" xfId="6" applyNumberFormat="1" applyFont="1" applyFill="1" applyBorder="1" applyAlignment="1">
      <alignment horizontal="center" vertical="center" wrapText="1"/>
    </xf>
    <xf numFmtId="49" fontId="21" fillId="6" borderId="1" xfId="6" applyNumberFormat="1" applyFont="1" applyFill="1" applyBorder="1" applyAlignment="1">
      <alignment horizontal="left" vertical="center" wrapText="1"/>
    </xf>
    <xf numFmtId="0" fontId="35" fillId="0" borderId="0" xfId="0" applyFont="1" applyAlignment="1">
      <alignment horizontal="left" vertical="center"/>
    </xf>
    <xf numFmtId="0" fontId="0" fillId="0" borderId="0" xfId="0" applyFill="1" applyAlignment="1">
      <alignment vertical="center"/>
    </xf>
    <xf numFmtId="0" fontId="21" fillId="6" borderId="4" xfId="6" applyNumberFormat="1" applyFont="1" applyFill="1" applyBorder="1" applyAlignment="1">
      <alignment horizontal="center" vertical="center"/>
    </xf>
    <xf numFmtId="0" fontId="21" fillId="6" borderId="4" xfId="6" applyFont="1" applyFill="1" applyBorder="1" applyAlignment="1">
      <alignment vertical="center" wrapText="1"/>
    </xf>
    <xf numFmtId="0" fontId="21" fillId="6" borderId="6" xfId="6" applyNumberFormat="1" applyFont="1" applyFill="1" applyBorder="1" applyAlignment="1">
      <alignment horizontal="center" vertical="center"/>
    </xf>
    <xf numFmtId="16" fontId="21" fillId="6" borderId="6" xfId="6" applyNumberFormat="1" applyFont="1" applyFill="1" applyBorder="1" applyAlignment="1">
      <alignment vertical="center" wrapText="1"/>
    </xf>
    <xf numFmtId="16" fontId="21" fillId="3" borderId="13" xfId="6" applyNumberFormat="1" applyFont="1" applyFill="1" applyBorder="1" applyAlignment="1">
      <alignment vertical="center" wrapText="1"/>
    </xf>
    <xf numFmtId="0" fontId="21" fillId="3" borderId="5" xfId="6" applyNumberFormat="1" applyFont="1" applyFill="1" applyBorder="1" applyAlignment="1">
      <alignment horizontal="center" vertical="center"/>
    </xf>
    <xf numFmtId="0" fontId="25" fillId="0" borderId="1" xfId="6" applyNumberFormat="1" applyFont="1" applyFill="1" applyBorder="1" applyAlignment="1">
      <alignment horizontal="center" vertical="center" wrapText="1"/>
    </xf>
    <xf numFmtId="49" fontId="25" fillId="0" borderId="1" xfId="6" applyNumberFormat="1" applyFont="1" applyFill="1" applyBorder="1" applyAlignment="1">
      <alignment horizontal="left" vertical="center" wrapText="1"/>
    </xf>
    <xf numFmtId="3" fontId="21" fillId="0" borderId="1" xfId="6" applyNumberFormat="1" applyFont="1" applyFill="1" applyBorder="1" applyAlignment="1" applyProtection="1">
      <alignment vertical="center"/>
      <protection locked="0"/>
    </xf>
    <xf numFmtId="0" fontId="21" fillId="0" borderId="1" xfId="6" applyNumberFormat="1" applyFont="1" applyFill="1" applyBorder="1" applyAlignment="1">
      <alignment horizontal="center" vertical="center"/>
    </xf>
    <xf numFmtId="49" fontId="21" fillId="0" borderId="1" xfId="6" applyNumberFormat="1" applyFont="1" applyFill="1" applyBorder="1" applyAlignment="1">
      <alignment horizontal="left" vertical="center" wrapText="1"/>
    </xf>
    <xf numFmtId="0" fontId="26" fillId="0" borderId="1" xfId="6" applyNumberFormat="1" applyFont="1" applyFill="1" applyBorder="1" applyAlignment="1">
      <alignment horizontal="center" vertical="center" wrapText="1"/>
    </xf>
    <xf numFmtId="3" fontId="26" fillId="0" borderId="1" xfId="6" applyNumberFormat="1" applyFont="1" applyFill="1" applyBorder="1" applyAlignment="1">
      <alignment vertical="center" wrapText="1"/>
    </xf>
    <xf numFmtId="3" fontId="26" fillId="0" borderId="1" xfId="6" applyNumberFormat="1" applyFont="1" applyFill="1" applyBorder="1" applyAlignment="1">
      <alignment horizontal="right" vertical="center" wrapText="1"/>
    </xf>
    <xf numFmtId="16" fontId="21" fillId="0" borderId="1" xfId="6" applyNumberFormat="1" applyFont="1" applyFill="1" applyBorder="1" applyAlignment="1">
      <alignment vertical="center" wrapText="1"/>
    </xf>
    <xf numFmtId="0" fontId="21" fillId="0" borderId="1" xfId="0" applyFont="1" applyFill="1" applyBorder="1" applyAlignment="1">
      <alignment horizontal="center" vertical="center"/>
    </xf>
    <xf numFmtId="0" fontId="21" fillId="0" borderId="1" xfId="0" applyFont="1" applyFill="1" applyBorder="1" applyAlignment="1">
      <alignment vertical="center" wrapText="1"/>
    </xf>
    <xf numFmtId="0" fontId="20" fillId="0" borderId="1" xfId="6" applyFont="1" applyFill="1" applyBorder="1" applyAlignment="1">
      <alignment vertical="center" wrapText="1"/>
    </xf>
    <xf numFmtId="3" fontId="21" fillId="0" borderId="1" xfId="6" applyNumberFormat="1" applyFont="1" applyFill="1" applyBorder="1" applyAlignment="1">
      <alignment vertical="center" wrapText="1"/>
    </xf>
    <xf numFmtId="3" fontId="21" fillId="0" borderId="1" xfId="6" applyNumberFormat="1" applyFont="1" applyFill="1" applyBorder="1" applyAlignment="1">
      <alignment horizontal="right" vertical="center" wrapText="1"/>
    </xf>
    <xf numFmtId="0" fontId="19" fillId="0" borderId="0" xfId="0" applyFont="1" applyAlignment="1">
      <alignment vertical="center"/>
    </xf>
    <xf numFmtId="0" fontId="21" fillId="2" borderId="1" xfId="1" applyNumberFormat="1" applyFont="1" applyFill="1" applyBorder="1" applyAlignment="1" applyProtection="1">
      <alignment horizontal="center" vertical="center"/>
    </xf>
    <xf numFmtId="49" fontId="20" fillId="3" borderId="1" xfId="6" applyNumberFormat="1" applyFont="1" applyFill="1" applyBorder="1" applyAlignment="1">
      <alignment horizontal="right" vertical="center"/>
    </xf>
    <xf numFmtId="49" fontId="20" fillId="0" borderId="5" xfId="6" applyNumberFormat="1" applyFont="1" applyFill="1" applyBorder="1" applyAlignment="1">
      <alignment horizontal="right" vertical="center"/>
    </xf>
    <xf numFmtId="3" fontId="21" fillId="2" borderId="1" xfId="0" applyNumberFormat="1" applyFont="1" applyFill="1" applyBorder="1" applyAlignment="1" applyProtection="1">
      <alignment horizontal="right" vertical="center"/>
    </xf>
    <xf numFmtId="3" fontId="21" fillId="3" borderId="1" xfId="0" applyNumberFormat="1" applyFont="1" applyFill="1" applyBorder="1" applyAlignment="1" applyProtection="1">
      <alignment horizontal="right" vertical="center"/>
      <protection locked="0"/>
    </xf>
    <xf numFmtId="49" fontId="21" fillId="0" borderId="1" xfId="0" applyNumberFormat="1" applyFont="1" applyFill="1" applyBorder="1" applyAlignment="1" applyProtection="1">
      <alignment horizontal="center" vertical="center"/>
    </xf>
    <xf numFmtId="3" fontId="21" fillId="0" borderId="1" xfId="0" applyNumberFormat="1" applyFont="1" applyFill="1" applyBorder="1" applyAlignment="1" applyProtection="1">
      <alignment horizontal="right" vertical="center"/>
      <protection locked="0"/>
    </xf>
    <xf numFmtId="0" fontId="21" fillId="0" borderId="1" xfId="1" applyNumberFormat="1" applyFont="1" applyFill="1" applyBorder="1" applyAlignment="1" applyProtection="1">
      <alignment horizontal="center" vertical="center"/>
    </xf>
    <xf numFmtId="3" fontId="20" fillId="0" borderId="13" xfId="6" applyNumberFormat="1" applyFont="1" applyFill="1" applyBorder="1" applyAlignment="1">
      <alignment vertical="center"/>
    </xf>
    <xf numFmtId="3" fontId="20" fillId="0" borderId="3" xfId="6" applyNumberFormat="1" applyFont="1" applyFill="1" applyBorder="1" applyAlignment="1">
      <alignment vertical="center"/>
    </xf>
    <xf numFmtId="4" fontId="20" fillId="3" borderId="1" xfId="0" applyNumberFormat="1" applyFont="1" applyFill="1" applyBorder="1" applyAlignment="1" applyProtection="1">
      <alignment horizontal="right" vertical="center"/>
      <protection locked="0"/>
    </xf>
    <xf numFmtId="49" fontId="20" fillId="3" borderId="5" xfId="6" applyNumberFormat="1" applyFont="1" applyFill="1" applyBorder="1" applyAlignment="1">
      <alignment horizontal="center" vertical="center"/>
    </xf>
    <xf numFmtId="3" fontId="28" fillId="8" borderId="1" xfId="0" applyNumberFormat="1" applyFont="1" applyFill="1" applyBorder="1" applyAlignment="1" applyProtection="1">
      <alignment horizontal="center" vertical="center" wrapText="1"/>
    </xf>
    <xf numFmtId="164" fontId="28" fillId="8" borderId="1" xfId="12" applyNumberFormat="1" applyFont="1" applyFill="1" applyBorder="1" applyAlignment="1" applyProtection="1">
      <alignment horizontal="center" vertical="center" wrapText="1"/>
    </xf>
    <xf numFmtId="164" fontId="21" fillId="2" borderId="1" xfId="12" applyNumberFormat="1" applyFont="1" applyFill="1" applyBorder="1" applyAlignment="1" applyProtection="1">
      <alignment horizontal="center" vertical="center"/>
    </xf>
    <xf numFmtId="164" fontId="20" fillId="3" borderId="1" xfId="12" applyNumberFormat="1" applyFont="1" applyFill="1" applyBorder="1" applyAlignment="1" applyProtection="1">
      <alignment horizontal="center" vertical="center"/>
      <protection locked="0"/>
    </xf>
    <xf numFmtId="164" fontId="21" fillId="2" borderId="1" xfId="12" applyNumberFormat="1" applyFont="1" applyFill="1" applyBorder="1" applyAlignment="1" applyProtection="1">
      <alignment horizontal="center" vertical="center"/>
      <protection locked="0"/>
    </xf>
    <xf numFmtId="164" fontId="21" fillId="2" borderId="1" xfId="12" applyNumberFormat="1" applyFont="1" applyFill="1" applyBorder="1" applyAlignment="1" applyProtection="1">
      <alignment horizontal="center" vertical="center" wrapText="1"/>
    </xf>
    <xf numFmtId="164" fontId="21" fillId="3" borderId="1" xfId="12" applyNumberFormat="1" applyFont="1" applyFill="1" applyBorder="1" applyAlignment="1" applyProtection="1">
      <alignment horizontal="center" vertical="center"/>
      <protection locked="0"/>
    </xf>
    <xf numFmtId="164" fontId="21" fillId="0" borderId="1" xfId="12" applyNumberFormat="1" applyFont="1" applyFill="1" applyBorder="1" applyAlignment="1" applyProtection="1">
      <alignment horizontal="center" vertical="center"/>
      <protection locked="0"/>
    </xf>
    <xf numFmtId="164" fontId="20" fillId="0" borderId="1" xfId="12" applyNumberFormat="1" applyFont="1" applyFill="1" applyBorder="1" applyAlignment="1" applyProtection="1">
      <alignment horizontal="center" vertical="center"/>
      <protection locked="0"/>
    </xf>
    <xf numFmtId="164" fontId="20" fillId="0" borderId="0" xfId="12" applyNumberFormat="1" applyFont="1" applyBorder="1" applyAlignment="1" applyProtection="1">
      <alignment horizontal="center" vertical="center"/>
    </xf>
    <xf numFmtId="164" fontId="20" fillId="0" borderId="0" xfId="12" applyNumberFormat="1" applyFont="1" applyFill="1" applyBorder="1" applyAlignment="1" applyProtection="1">
      <alignment horizontal="center" vertical="center"/>
    </xf>
    <xf numFmtId="3" fontId="21" fillId="2" borderId="1" xfId="6" applyNumberFormat="1" applyFont="1" applyFill="1" applyBorder="1" applyAlignment="1">
      <alignment vertical="center" wrapText="1"/>
    </xf>
    <xf numFmtId="164" fontId="20" fillId="7" borderId="1" xfId="12" applyNumberFormat="1" applyFont="1" applyFill="1" applyBorder="1" applyAlignment="1" applyProtection="1">
      <alignment horizontal="center" vertical="center"/>
      <protection locked="0"/>
    </xf>
    <xf numFmtId="164" fontId="20" fillId="0" borderId="3" xfId="12" applyNumberFormat="1" applyFont="1" applyFill="1" applyBorder="1" applyAlignment="1">
      <alignment horizontal="center" vertical="center"/>
    </xf>
    <xf numFmtId="164" fontId="21" fillId="6" borderId="1" xfId="12" applyNumberFormat="1" applyFont="1" applyFill="1" applyBorder="1" applyAlignment="1">
      <alignment horizontal="center" vertical="center" wrapText="1"/>
    </xf>
    <xf numFmtId="164" fontId="21" fillId="2" borderId="1" xfId="12" applyNumberFormat="1" applyFont="1" applyFill="1" applyBorder="1" applyAlignment="1">
      <alignment horizontal="center" vertical="center" wrapText="1"/>
    </xf>
    <xf numFmtId="164" fontId="21" fillId="2" borderId="1" xfId="12" applyNumberFormat="1" applyFont="1" applyFill="1" applyBorder="1" applyAlignment="1">
      <alignment horizontal="center" vertical="center"/>
    </xf>
    <xf numFmtId="164" fontId="21" fillId="6" borderId="1" xfId="12" applyNumberFormat="1" applyFont="1" applyFill="1" applyBorder="1" applyAlignment="1">
      <alignment horizontal="center" vertical="center"/>
    </xf>
    <xf numFmtId="164" fontId="21" fillId="0" borderId="1" xfId="12" applyNumberFormat="1" applyFont="1" applyFill="1" applyBorder="1" applyAlignment="1">
      <alignment horizontal="center" vertical="center"/>
    </xf>
    <xf numFmtId="164" fontId="20" fillId="0" borderId="1" xfId="12" applyNumberFormat="1" applyFont="1" applyBorder="1" applyAlignment="1">
      <alignment horizontal="center" vertical="center"/>
    </xf>
    <xf numFmtId="164" fontId="21" fillId="6" borderId="4" xfId="12" applyNumberFormat="1" applyFont="1" applyFill="1" applyBorder="1" applyAlignment="1">
      <alignment horizontal="center" vertical="center" wrapText="1"/>
    </xf>
    <xf numFmtId="164" fontId="21" fillId="6" borderId="6" xfId="12" applyNumberFormat="1" applyFont="1" applyFill="1" applyBorder="1" applyAlignment="1">
      <alignment horizontal="center" vertical="center" wrapText="1"/>
    </xf>
    <xf numFmtId="164" fontId="20" fillId="0" borderId="1" xfId="12" applyNumberFormat="1" applyFont="1" applyFill="1" applyBorder="1" applyAlignment="1">
      <alignment horizontal="center" vertical="center"/>
    </xf>
    <xf numFmtId="164" fontId="21" fillId="7" borderId="1" xfId="12" applyNumberFormat="1" applyFont="1" applyFill="1" applyBorder="1" applyAlignment="1">
      <alignment horizontal="center" vertical="center"/>
    </xf>
    <xf numFmtId="164" fontId="0" fillId="0" borderId="0" xfId="12" applyNumberFormat="1" applyFont="1" applyAlignment="1">
      <alignment horizontal="center" vertical="center"/>
    </xf>
    <xf numFmtId="164" fontId="20" fillId="0" borderId="1" xfId="12" applyNumberFormat="1" applyFont="1" applyFill="1" applyBorder="1" applyAlignment="1" applyProtection="1">
      <alignment horizontal="center" vertical="center"/>
    </xf>
    <xf numFmtId="0" fontId="20" fillId="0" borderId="0" xfId="1" applyFont="1" applyAlignment="1">
      <alignment vertical="center"/>
    </xf>
    <xf numFmtId="0" fontId="20" fillId="0" borderId="0" xfId="1" applyFont="1" applyFill="1" applyAlignment="1">
      <alignment vertical="center"/>
    </xf>
    <xf numFmtId="0" fontId="20" fillId="0" borderId="0" xfId="1" applyFont="1" applyFill="1" applyAlignment="1">
      <alignment horizontal="left" vertical="center"/>
    </xf>
    <xf numFmtId="0" fontId="20" fillId="0" borderId="0" xfId="1" applyFont="1" applyFill="1" applyBorder="1" applyAlignment="1">
      <alignment vertical="center"/>
    </xf>
    <xf numFmtId="3" fontId="20" fillId="0" borderId="1" xfId="1" applyNumberFormat="1" applyFont="1" applyFill="1" applyBorder="1" applyAlignment="1" applyProtection="1">
      <alignment horizontal="right" vertical="center"/>
      <protection locked="0"/>
    </xf>
    <xf numFmtId="0" fontId="20" fillId="0" borderId="1" xfId="1" applyFont="1" applyFill="1" applyBorder="1" applyAlignment="1">
      <alignment vertical="center"/>
    </xf>
    <xf numFmtId="165" fontId="28" fillId="0" borderId="1" xfId="1" applyNumberFormat="1" applyFont="1" applyFill="1" applyBorder="1" applyAlignment="1">
      <alignment horizontal="left" vertical="center" wrapText="1"/>
    </xf>
    <xf numFmtId="0" fontId="28" fillId="0" borderId="1" xfId="1" applyFont="1" applyFill="1" applyBorder="1" applyAlignment="1">
      <alignment horizontal="left" vertical="center"/>
    </xf>
    <xf numFmtId="0" fontId="20" fillId="0" borderId="1" xfId="1" applyFont="1" applyFill="1" applyBorder="1" applyAlignment="1">
      <alignment horizontal="left" vertical="center" wrapText="1"/>
    </xf>
    <xf numFmtId="0" fontId="28" fillId="0" borderId="0" xfId="1" applyFont="1" applyFill="1" applyAlignment="1">
      <alignment vertical="center"/>
    </xf>
    <xf numFmtId="3" fontId="28" fillId="0" borderId="1" xfId="1" applyNumberFormat="1" applyFont="1" applyFill="1" applyBorder="1" applyAlignment="1" applyProtection="1">
      <alignment horizontal="right" vertical="center"/>
      <protection locked="0"/>
    </xf>
    <xf numFmtId="0" fontId="20" fillId="0" borderId="0" xfId="1" applyFont="1" applyFill="1" applyAlignment="1">
      <alignment horizontal="center" vertical="center"/>
    </xf>
    <xf numFmtId="0" fontId="21" fillId="0" borderId="1" xfId="1" applyFont="1" applyFill="1" applyBorder="1" applyAlignment="1">
      <alignment horizontal="center" vertical="center" wrapText="1"/>
    </xf>
    <xf numFmtId="166" fontId="21" fillId="0" borderId="1" xfId="9" applyNumberFormat="1" applyFont="1" applyFill="1" applyBorder="1" applyAlignment="1">
      <alignment horizontal="center" vertical="center" wrapText="1"/>
    </xf>
    <xf numFmtId="3" fontId="21" fillId="3" borderId="1" xfId="6" applyNumberFormat="1" applyFont="1" applyFill="1" applyBorder="1" applyAlignment="1">
      <alignment horizontal="center" vertical="center" wrapText="1"/>
    </xf>
    <xf numFmtId="3" fontId="21" fillId="3" borderId="1" xfId="6" applyNumberFormat="1" applyFont="1" applyFill="1" applyBorder="1" applyAlignment="1">
      <alignment horizontal="right" vertical="center" wrapText="1"/>
    </xf>
    <xf numFmtId="3" fontId="20" fillId="3" borderId="1" xfId="6" applyNumberFormat="1" applyFont="1" applyFill="1" applyBorder="1" applyAlignment="1">
      <alignment vertical="center"/>
    </xf>
    <xf numFmtId="164" fontId="20" fillId="3" borderId="1" xfId="12" applyNumberFormat="1" applyFont="1" applyFill="1" applyBorder="1" applyAlignment="1">
      <alignment horizontal="center" vertical="center"/>
    </xf>
    <xf numFmtId="0" fontId="21" fillId="2" borderId="7" xfId="6" applyFont="1" applyFill="1" applyBorder="1" applyAlignment="1">
      <alignment vertical="center" wrapText="1"/>
    </xf>
    <xf numFmtId="0" fontId="20" fillId="0" borderId="4" xfId="6" applyFont="1" applyFill="1" applyBorder="1" applyAlignment="1">
      <alignment vertical="center" wrapText="1"/>
    </xf>
    <xf numFmtId="3" fontId="20" fillId="3" borderId="6" xfId="6" applyNumberFormat="1" applyFont="1" applyFill="1" applyBorder="1" applyAlignment="1">
      <alignment vertical="center" wrapText="1"/>
    </xf>
    <xf numFmtId="3" fontId="20" fillId="3" borderId="6" xfId="6" applyNumberFormat="1" applyFont="1" applyFill="1" applyBorder="1" applyAlignment="1">
      <alignment horizontal="right" vertical="center" wrapText="1"/>
    </xf>
    <xf numFmtId="4" fontId="20" fillId="3" borderId="1" xfId="6" applyNumberFormat="1" applyFont="1" applyFill="1" applyBorder="1" applyAlignment="1">
      <alignment horizontal="right" vertical="center" wrapText="1"/>
    </xf>
    <xf numFmtId="3" fontId="20" fillId="3" borderId="6" xfId="6" applyNumberFormat="1" applyFont="1" applyFill="1" applyBorder="1" applyAlignment="1">
      <alignment horizontal="left" vertical="center" wrapText="1"/>
    </xf>
    <xf numFmtId="0" fontId="27" fillId="0" borderId="6" xfId="0" applyFont="1" applyFill="1" applyBorder="1" applyAlignment="1">
      <alignment horizontal="left" vertical="center" wrapText="1" readingOrder="1"/>
    </xf>
    <xf numFmtId="3" fontId="20" fillId="3" borderId="1" xfId="6" applyNumberFormat="1" applyFont="1" applyFill="1" applyBorder="1" applyAlignment="1">
      <alignment horizontal="left" vertical="center" wrapText="1"/>
    </xf>
    <xf numFmtId="3" fontId="28" fillId="3" borderId="1" xfId="6" applyNumberFormat="1" applyFont="1" applyFill="1" applyBorder="1" applyAlignment="1">
      <alignment horizontal="left" vertical="center" wrapText="1"/>
    </xf>
    <xf numFmtId="3" fontId="28" fillId="3" borderId="1" xfId="6" applyNumberFormat="1" applyFont="1" applyFill="1" applyBorder="1" applyAlignment="1">
      <alignment horizontal="right" vertical="center" wrapText="1"/>
    </xf>
    <xf numFmtId="3" fontId="28" fillId="0" borderId="4" xfId="6" applyNumberFormat="1" applyFont="1" applyFill="1" applyBorder="1" applyAlignment="1">
      <alignment horizontal="left" vertical="center" wrapText="1"/>
    </xf>
    <xf numFmtId="3" fontId="20" fillId="0" borderId="9" xfId="6" applyNumberFormat="1" applyFont="1" applyFill="1" applyBorder="1" applyAlignment="1">
      <alignment horizontal="right" vertical="center" wrapText="1"/>
    </xf>
    <xf numFmtId="0" fontId="21" fillId="2" borderId="4" xfId="6" applyFont="1" applyFill="1" applyBorder="1" applyAlignment="1">
      <alignment vertical="center" wrapText="1"/>
    </xf>
    <xf numFmtId="3" fontId="28" fillId="0" borderId="1" xfId="6" applyNumberFormat="1" applyFont="1" applyFill="1" applyBorder="1" applyAlignment="1">
      <alignment horizontal="left" vertical="center" wrapText="1"/>
    </xf>
    <xf numFmtId="3" fontId="20" fillId="3" borderId="0" xfId="6" applyNumberFormat="1" applyFont="1" applyFill="1" applyBorder="1" applyAlignment="1">
      <alignment horizontal="left" vertical="center" wrapText="1"/>
    </xf>
    <xf numFmtId="0" fontId="20" fillId="0" borderId="0" xfId="6" applyFont="1" applyFill="1" applyAlignment="1" applyProtection="1">
      <alignment vertical="center"/>
    </xf>
    <xf numFmtId="164" fontId="20" fillId="0" borderId="0" xfId="12" applyNumberFormat="1" applyFont="1" applyFill="1" applyAlignment="1" applyProtection="1">
      <alignment horizontal="center" vertical="center"/>
    </xf>
    <xf numFmtId="0" fontId="38" fillId="0" borderId="0" xfId="0" applyFont="1"/>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2" borderId="1" xfId="0" applyFont="1" applyFill="1" applyBorder="1" applyAlignment="1">
      <alignment horizontal="center" vertical="center" wrapText="1"/>
    </xf>
    <xf numFmtId="14" fontId="20" fillId="0" borderId="1" xfId="0" applyNumberFormat="1" applyFont="1" applyBorder="1" applyAlignment="1">
      <alignment horizontal="center" vertical="center"/>
    </xf>
    <xf numFmtId="0" fontId="35" fillId="0" borderId="1" xfId="0" applyFont="1" applyBorder="1" applyAlignment="1">
      <alignment horizontal="center" vertical="center"/>
    </xf>
    <xf numFmtId="0" fontId="20" fillId="0" borderId="1" xfId="0" applyFont="1" applyBorder="1" applyAlignment="1">
      <alignment horizontal="right"/>
    </xf>
    <xf numFmtId="0" fontId="20" fillId="0" borderId="1" xfId="0" applyFont="1" applyBorder="1" applyAlignment="1">
      <alignment wrapText="1"/>
    </xf>
    <xf numFmtId="0" fontId="21" fillId="6" borderId="1" xfId="0" applyFont="1" applyFill="1" applyBorder="1"/>
    <xf numFmtId="0" fontId="35" fillId="0" borderId="0" xfId="0" applyFont="1"/>
    <xf numFmtId="0" fontId="21" fillId="2" borderId="1" xfId="0" applyFont="1" applyFill="1" applyBorder="1" applyAlignment="1" applyProtection="1">
      <alignment horizontal="center" vertical="center" wrapText="1"/>
    </xf>
    <xf numFmtId="0" fontId="21" fillId="2" borderId="1" xfId="0" applyFont="1" applyFill="1" applyBorder="1"/>
    <xf numFmtId="0" fontId="21" fillId="6" borderId="1" xfId="0" applyFont="1" applyFill="1" applyBorder="1" applyAlignment="1" applyProtection="1">
      <alignment horizontal="center" vertical="center" wrapText="1"/>
    </xf>
    <xf numFmtId="1" fontId="28" fillId="8" borderId="1" xfId="12" applyNumberFormat="1" applyFont="1" applyFill="1" applyBorder="1" applyAlignment="1" applyProtection="1">
      <alignment horizontal="center" vertical="center" wrapText="1"/>
    </xf>
    <xf numFmtId="3" fontId="21" fillId="2" borderId="1" xfId="2" applyNumberFormat="1" applyFont="1" applyFill="1" applyBorder="1" applyAlignment="1" applyProtection="1">
      <alignment horizontal="right" vertical="center"/>
    </xf>
    <xf numFmtId="3" fontId="21" fillId="7" borderId="1" xfId="6" applyNumberFormat="1" applyFont="1" applyFill="1" applyBorder="1" applyAlignment="1">
      <alignment horizontal="right" vertical="center" wrapText="1"/>
    </xf>
    <xf numFmtId="3" fontId="21" fillId="0" borderId="13" xfId="6" applyNumberFormat="1" applyFont="1" applyFill="1" applyBorder="1" applyAlignment="1">
      <alignment horizontal="right" vertical="center" wrapText="1"/>
    </xf>
    <xf numFmtId="3" fontId="23" fillId="6" borderId="1" xfId="6" applyNumberFormat="1" applyFont="1" applyFill="1" applyBorder="1" applyAlignment="1">
      <alignment horizontal="right" vertical="center" wrapText="1"/>
    </xf>
    <xf numFmtId="3" fontId="21" fillId="6" borderId="1" xfId="0" applyNumberFormat="1" applyFont="1" applyFill="1" applyBorder="1" applyAlignment="1">
      <alignment vertical="center"/>
    </xf>
    <xf numFmtId="3" fontId="21" fillId="6" borderId="1" xfId="0" applyNumberFormat="1" applyFont="1" applyFill="1" applyBorder="1" applyAlignment="1">
      <alignment horizontal="right" vertical="center"/>
    </xf>
    <xf numFmtId="3" fontId="21" fillId="0" borderId="1" xfId="0" applyNumberFormat="1" applyFont="1" applyFill="1" applyBorder="1" applyAlignment="1">
      <alignment vertical="center"/>
    </xf>
    <xf numFmtId="3" fontId="21" fillId="0" borderId="1" xfId="0" applyNumberFormat="1" applyFont="1" applyFill="1" applyBorder="1" applyAlignment="1">
      <alignment horizontal="right" vertical="center"/>
    </xf>
    <xf numFmtId="3" fontId="21" fillId="2" borderId="1" xfId="0" applyNumberFormat="1" applyFont="1" applyFill="1" applyBorder="1" applyAlignment="1">
      <alignment horizontal="right" vertical="center"/>
    </xf>
    <xf numFmtId="3" fontId="20" fillId="0" borderId="1" xfId="0" applyNumberFormat="1" applyFont="1" applyBorder="1" applyAlignment="1">
      <alignment vertical="center"/>
    </xf>
    <xf numFmtId="3" fontId="20" fillId="0" borderId="1" xfId="0" applyNumberFormat="1" applyFont="1" applyBorder="1" applyAlignment="1">
      <alignment horizontal="right" vertical="center"/>
    </xf>
    <xf numFmtId="3" fontId="21" fillId="6" borderId="4" xfId="6" applyNumberFormat="1" applyFont="1" applyFill="1" applyBorder="1" applyAlignment="1">
      <alignment horizontal="right" vertical="center" wrapText="1"/>
    </xf>
    <xf numFmtId="3" fontId="21" fillId="6" borderId="6" xfId="6" applyNumberFormat="1" applyFont="1" applyFill="1" applyBorder="1" applyAlignment="1">
      <alignment horizontal="right" vertical="center" wrapText="1"/>
    </xf>
    <xf numFmtId="3" fontId="21" fillId="0" borderId="1" xfId="6" applyNumberFormat="1" applyFont="1" applyFill="1" applyBorder="1" applyAlignment="1">
      <alignment vertical="center"/>
    </xf>
    <xf numFmtId="3" fontId="21" fillId="7" borderId="1" xfId="6" applyNumberFormat="1" applyFont="1" applyFill="1" applyBorder="1" applyAlignment="1">
      <alignment vertical="center"/>
    </xf>
    <xf numFmtId="3" fontId="25" fillId="0" borderId="1" xfId="6" applyNumberFormat="1" applyFont="1" applyFill="1" applyBorder="1" applyAlignment="1">
      <alignment horizontal="right" vertical="center" wrapText="1"/>
    </xf>
    <xf numFmtId="3" fontId="20" fillId="0" borderId="4" xfId="6"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27" fillId="0" borderId="6" xfId="0" applyNumberFormat="1" applyFont="1" applyFill="1" applyBorder="1" applyAlignment="1">
      <alignment horizontal="right" vertical="center" wrapText="1"/>
    </xf>
    <xf numFmtId="167" fontId="20" fillId="3" borderId="1" xfId="6" applyNumberFormat="1" applyFont="1" applyFill="1" applyBorder="1" applyAlignment="1" applyProtection="1">
      <alignment horizontal="right" vertical="center"/>
      <protection locked="0"/>
    </xf>
    <xf numFmtId="168" fontId="27" fillId="0" borderId="1" xfId="0" applyNumberFormat="1" applyFont="1" applyFill="1" applyBorder="1" applyAlignment="1">
      <alignment horizontal="right" vertical="center" wrapText="1"/>
    </xf>
    <xf numFmtId="168" fontId="20" fillId="3" borderId="1" xfId="6" applyNumberFormat="1" applyFont="1" applyFill="1" applyBorder="1" applyAlignment="1" applyProtection="1">
      <alignment vertical="center"/>
      <protection locked="0"/>
    </xf>
    <xf numFmtId="4" fontId="27" fillId="0" borderId="1" xfId="0" applyNumberFormat="1" applyFont="1" applyFill="1" applyBorder="1" applyAlignment="1">
      <alignment horizontal="right" vertical="center" wrapText="1"/>
    </xf>
    <xf numFmtId="4" fontId="20" fillId="3" borderId="1" xfId="6" applyNumberFormat="1" applyFont="1" applyFill="1" applyBorder="1" applyAlignment="1" applyProtection="1">
      <alignment vertical="center"/>
      <protection locked="0"/>
    </xf>
    <xf numFmtId="4" fontId="20" fillId="0" borderId="1" xfId="6" applyNumberFormat="1" applyFont="1" applyFill="1" applyBorder="1" applyAlignment="1">
      <alignment horizontal="right" vertical="center" wrapText="1"/>
    </xf>
    <xf numFmtId="3" fontId="21" fillId="2" borderId="1" xfId="0" applyNumberFormat="1" applyFont="1" applyFill="1" applyBorder="1" applyAlignment="1" applyProtection="1">
      <alignment horizontal="center" vertical="center"/>
    </xf>
    <xf numFmtId="3" fontId="21" fillId="2" borderId="1" xfId="0" applyNumberFormat="1" applyFont="1" applyFill="1" applyBorder="1" applyAlignment="1">
      <alignment horizontal="center" vertical="center"/>
    </xf>
    <xf numFmtId="3" fontId="20" fillId="3" borderId="1" xfId="0" applyNumberFormat="1" applyFont="1" applyFill="1" applyBorder="1" applyAlignment="1" applyProtection="1">
      <alignment horizontal="center" vertical="center"/>
    </xf>
    <xf numFmtId="3" fontId="20" fillId="0" borderId="1" xfId="0" applyNumberFormat="1" applyFont="1" applyBorder="1" applyAlignment="1">
      <alignment horizontal="center" vertical="center"/>
    </xf>
    <xf numFmtId="3" fontId="20" fillId="0" borderId="1" xfId="0" applyNumberFormat="1" applyFont="1" applyFill="1" applyBorder="1" applyAlignment="1">
      <alignment horizontal="center" vertical="center"/>
    </xf>
    <xf numFmtId="3" fontId="21" fillId="6" borderId="1" xfId="0" applyNumberFormat="1" applyFont="1" applyFill="1" applyBorder="1" applyAlignment="1">
      <alignment horizontal="center" vertical="center"/>
    </xf>
    <xf numFmtId="4" fontId="21" fillId="2" borderId="1" xfId="0" applyNumberFormat="1" applyFont="1" applyFill="1" applyBorder="1" applyAlignment="1" applyProtection="1">
      <alignment horizontal="center" vertical="center"/>
    </xf>
    <xf numFmtId="4" fontId="21" fillId="2" borderId="1" xfId="0" applyNumberFormat="1" applyFont="1" applyFill="1" applyBorder="1" applyAlignment="1">
      <alignment horizontal="center" vertical="center"/>
    </xf>
    <xf numFmtId="4" fontId="21" fillId="2" borderId="1" xfId="0" applyNumberFormat="1" applyFont="1" applyFill="1" applyBorder="1" applyAlignment="1" applyProtection="1">
      <alignment horizontal="center" vertical="center" wrapText="1"/>
    </xf>
    <xf numFmtId="4" fontId="20" fillId="3" borderId="1" xfId="0" applyNumberFormat="1" applyFont="1" applyFill="1" applyBorder="1" applyAlignment="1" applyProtection="1">
      <alignment horizontal="center" vertical="center"/>
    </xf>
    <xf numFmtId="4" fontId="20" fillId="3" borderId="1" xfId="0" applyNumberFormat="1" applyFont="1" applyFill="1" applyBorder="1" applyAlignment="1" applyProtection="1">
      <alignment horizontal="center" vertical="center" wrapText="1"/>
    </xf>
    <xf numFmtId="4" fontId="20" fillId="2" borderId="1" xfId="0" applyNumberFormat="1" applyFont="1" applyFill="1" applyBorder="1" applyAlignment="1">
      <alignment horizontal="center" vertical="center"/>
    </xf>
    <xf numFmtId="4" fontId="20" fillId="0" borderId="1" xfId="0" applyNumberFormat="1" applyFont="1" applyFill="1" applyBorder="1" applyAlignment="1" applyProtection="1">
      <alignment horizontal="center" vertical="center" wrapText="1"/>
    </xf>
    <xf numFmtId="4" fontId="21" fillId="2" borderId="1" xfId="0" applyNumberFormat="1" applyFont="1" applyFill="1" applyBorder="1" applyAlignment="1">
      <alignment horizontal="center"/>
    </xf>
    <xf numFmtId="4" fontId="21" fillId="6" borderId="1" xfId="0" applyNumberFormat="1" applyFont="1" applyFill="1" applyBorder="1" applyAlignment="1">
      <alignment horizontal="center"/>
    </xf>
    <xf numFmtId="4" fontId="21" fillId="6" borderId="1" xfId="0" applyNumberFormat="1" applyFont="1" applyFill="1" applyBorder="1" applyAlignment="1">
      <alignment horizontal="center" vertical="center"/>
    </xf>
    <xf numFmtId="3" fontId="35" fillId="2" borderId="1" xfId="0" applyNumberFormat="1" applyFont="1" applyFill="1" applyBorder="1" applyAlignment="1">
      <alignment horizontal="center" vertical="center"/>
    </xf>
    <xf numFmtId="3" fontId="21" fillId="9"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xf numFmtId="164" fontId="20" fillId="0" borderId="1" xfId="12" applyNumberFormat="1" applyFont="1" applyFill="1" applyBorder="1" applyAlignment="1" applyProtection="1">
      <alignment horizontal="left" vertical="center"/>
      <protection locked="0"/>
    </xf>
    <xf numFmtId="3" fontId="35" fillId="0" borderId="1" xfId="0" applyNumberFormat="1" applyFont="1" applyFill="1" applyBorder="1" applyAlignment="1">
      <alignment horizontal="center" vertical="center"/>
    </xf>
    <xf numFmtId="3" fontId="20" fillId="6" borderId="1" xfId="0" applyNumberFormat="1" applyFont="1" applyFill="1" applyBorder="1" applyAlignment="1">
      <alignment horizontal="center"/>
    </xf>
    <xf numFmtId="0" fontId="40" fillId="0" borderId="0" xfId="0" applyFont="1" applyAlignment="1">
      <alignment vertical="center"/>
    </xf>
    <xf numFmtId="0" fontId="37" fillId="0" borderId="14" xfId="0" applyFont="1" applyFill="1" applyBorder="1" applyAlignment="1">
      <alignment horizontal="left" vertical="top" wrapText="1"/>
    </xf>
    <xf numFmtId="4" fontId="20" fillId="0" borderId="1" xfId="6" applyNumberFormat="1" applyFont="1" applyFill="1" applyBorder="1" applyAlignment="1" applyProtection="1">
      <alignment horizontal="right" vertical="center"/>
      <protection locked="0"/>
    </xf>
    <xf numFmtId="0" fontId="0" fillId="0" borderId="0" xfId="0" applyFill="1"/>
    <xf numFmtId="3" fontId="20" fillId="3" borderId="1" xfId="6" applyNumberFormat="1" applyFont="1" applyFill="1" applyBorder="1" applyAlignment="1" applyProtection="1">
      <alignment vertical="center"/>
      <protection locked="0"/>
    </xf>
    <xf numFmtId="3" fontId="21" fillId="2" borderId="1" xfId="6" applyNumberFormat="1" applyFont="1" applyFill="1" applyBorder="1" applyAlignment="1">
      <alignment horizontal="right" vertical="center" wrapText="1"/>
    </xf>
    <xf numFmtId="164" fontId="20" fillId="0" borderId="1" xfId="12" applyNumberFormat="1" applyFont="1" applyFill="1" applyBorder="1" applyAlignment="1" applyProtection="1">
      <alignment horizontal="left" vertical="center"/>
      <protection locked="0"/>
    </xf>
    <xf numFmtId="0" fontId="37" fillId="0" borderId="1" xfId="0" applyFont="1" applyFill="1" applyBorder="1" applyAlignment="1">
      <alignment wrapText="1"/>
    </xf>
    <xf numFmtId="3" fontId="20" fillId="3" borderId="1" xfId="6" applyNumberFormat="1" applyFont="1" applyFill="1" applyBorder="1" applyAlignment="1">
      <alignment horizontal="right" vertical="center" wrapText="1"/>
    </xf>
    <xf numFmtId="3" fontId="20" fillId="0" borderId="1" xfId="6" applyNumberFormat="1" applyFont="1" applyFill="1" applyBorder="1" applyAlignment="1">
      <alignment horizontal="right" vertical="center" wrapText="1"/>
    </xf>
    <xf numFmtId="164" fontId="20" fillId="0" borderId="1" xfId="12" applyNumberFormat="1" applyFont="1" applyFill="1" applyBorder="1" applyAlignment="1" applyProtection="1">
      <alignment horizontal="left" vertical="center"/>
      <protection locked="0"/>
    </xf>
    <xf numFmtId="3" fontId="20" fillId="3" borderId="1" xfId="0" applyNumberFormat="1" applyFont="1" applyFill="1" applyBorder="1" applyAlignment="1" applyProtection="1">
      <alignment horizontal="center" vertical="center" wrapText="1"/>
    </xf>
    <xf numFmtId="164" fontId="20" fillId="0" borderId="1" xfId="12" applyNumberFormat="1" applyFont="1" applyFill="1" applyBorder="1" applyAlignment="1" applyProtection="1">
      <alignment horizontal="center" vertical="center"/>
      <protection locked="0"/>
    </xf>
    <xf numFmtId="1" fontId="35" fillId="0" borderId="0" xfId="0" applyNumberFormat="1" applyFont="1" applyBorder="1" applyAlignment="1">
      <alignment horizontal="right" vertical="center"/>
    </xf>
    <xf numFmtId="3" fontId="20" fillId="3" borderId="1" xfId="6" applyNumberFormat="1" applyFont="1" applyFill="1" applyBorder="1" applyAlignment="1" applyProtection="1">
      <alignment vertical="center"/>
      <protection locked="0"/>
    </xf>
    <xf numFmtId="0" fontId="20" fillId="3" borderId="1" xfId="6" applyFont="1" applyFill="1" applyBorder="1" applyAlignment="1">
      <alignment horizontal="left" vertical="center" wrapText="1"/>
    </xf>
    <xf numFmtId="49" fontId="20" fillId="3" borderId="1" xfId="6" applyNumberFormat="1" applyFont="1" applyFill="1" applyBorder="1" applyAlignment="1">
      <alignment horizontal="center" vertical="center"/>
    </xf>
    <xf numFmtId="3" fontId="21" fillId="2" borderId="1" xfId="6" applyNumberFormat="1" applyFont="1" applyFill="1" applyBorder="1" applyAlignment="1" applyProtection="1">
      <alignment horizontal="center" vertical="center"/>
      <protection locked="0"/>
    </xf>
    <xf numFmtId="49" fontId="21" fillId="2" borderId="1" xfId="6" applyNumberFormat="1" applyFont="1" applyFill="1" applyBorder="1" applyAlignment="1">
      <alignment horizontal="center" vertical="center"/>
    </xf>
    <xf numFmtId="3" fontId="20" fillId="3" borderId="1" xfId="6" applyNumberFormat="1" applyFont="1" applyFill="1" applyBorder="1" applyAlignment="1">
      <alignment horizontal="right" vertical="center" wrapText="1"/>
    </xf>
    <xf numFmtId="3" fontId="21" fillId="2" borderId="1" xfId="6" applyNumberFormat="1" applyFont="1" applyFill="1" applyBorder="1" applyAlignment="1">
      <alignment horizontal="right" vertical="center" wrapText="1"/>
    </xf>
    <xf numFmtId="3" fontId="21" fillId="2" borderId="1" xfId="6" applyNumberFormat="1" applyFont="1" applyFill="1" applyBorder="1" applyAlignment="1">
      <alignment vertical="center" wrapText="1"/>
    </xf>
    <xf numFmtId="164" fontId="21" fillId="2" borderId="1" xfId="12" applyNumberFormat="1" applyFont="1" applyFill="1" applyBorder="1" applyAlignment="1">
      <alignment horizontal="center" vertical="center" wrapText="1"/>
    </xf>
    <xf numFmtId="0" fontId="20" fillId="3" borderId="1" xfId="6" applyFont="1" applyFill="1" applyBorder="1" applyAlignment="1">
      <alignment vertical="center"/>
    </xf>
    <xf numFmtId="0" fontId="20" fillId="3" borderId="1" xfId="6" applyFont="1" applyFill="1" applyBorder="1" applyAlignment="1">
      <alignment vertical="center" wrapText="1"/>
    </xf>
    <xf numFmtId="0" fontId="28" fillId="3" borderId="1" xfId="6" applyFont="1" applyFill="1" applyBorder="1" applyAlignment="1">
      <alignment horizontal="left" vertical="center" wrapText="1"/>
    </xf>
    <xf numFmtId="3" fontId="24" fillId="2" borderId="1" xfId="6" applyNumberFormat="1" applyFont="1" applyFill="1" applyBorder="1" applyAlignment="1">
      <alignment vertical="center" wrapText="1"/>
    </xf>
    <xf numFmtId="0" fontId="20" fillId="3" borderId="1" xfId="6" applyFont="1" applyFill="1" applyBorder="1" applyAlignment="1">
      <alignment horizontal="left" vertical="center"/>
    </xf>
    <xf numFmtId="3" fontId="20" fillId="3" borderId="1" xfId="6" applyNumberFormat="1" applyFont="1" applyFill="1" applyBorder="1" applyAlignment="1">
      <alignment horizontal="right" vertical="center"/>
    </xf>
    <xf numFmtId="3" fontId="20" fillId="0" borderId="1" xfId="0" applyNumberFormat="1" applyFont="1" applyFill="1" applyBorder="1" applyAlignment="1" applyProtection="1">
      <alignment horizontal="right" vertical="center" wrapText="1"/>
    </xf>
    <xf numFmtId="3" fontId="20" fillId="2" borderId="1" xfId="0" applyNumberFormat="1" applyFont="1" applyFill="1" applyBorder="1" applyAlignment="1">
      <alignment horizontal="center" vertical="center"/>
    </xf>
    <xf numFmtId="164" fontId="21" fillId="2" borderId="1" xfId="12" applyNumberFormat="1" applyFont="1" applyFill="1" applyBorder="1" applyAlignment="1" applyProtection="1">
      <alignment horizontal="center" vertical="center"/>
    </xf>
    <xf numFmtId="164" fontId="20" fillId="3" borderId="1" xfId="12" applyNumberFormat="1" applyFont="1" applyFill="1" applyBorder="1" applyAlignment="1" applyProtection="1">
      <alignment horizontal="center" vertical="center"/>
      <protection locked="0"/>
    </xf>
    <xf numFmtId="164" fontId="21" fillId="0" borderId="1" xfId="12" applyNumberFormat="1" applyFont="1" applyFill="1" applyBorder="1" applyAlignment="1" applyProtection="1">
      <alignment horizontal="center" vertical="center"/>
      <protection locked="0"/>
    </xf>
    <xf numFmtId="164" fontId="20" fillId="0" borderId="1" xfId="12" applyNumberFormat="1" applyFont="1" applyFill="1" applyBorder="1" applyAlignment="1" applyProtection="1">
      <alignment horizontal="center" vertical="center"/>
      <protection locked="0"/>
    </xf>
    <xf numFmtId="164" fontId="20" fillId="0" borderId="3" xfId="12" applyNumberFormat="1" applyFont="1" applyFill="1" applyBorder="1" applyAlignment="1">
      <alignment horizontal="center" vertical="center"/>
    </xf>
    <xf numFmtId="164" fontId="21" fillId="6" borderId="1" xfId="12" applyNumberFormat="1" applyFont="1" applyFill="1" applyBorder="1" applyAlignment="1">
      <alignment horizontal="center" vertical="center" wrapText="1"/>
    </xf>
    <xf numFmtId="164" fontId="21" fillId="2" borderId="1" xfId="12" applyNumberFormat="1" applyFont="1" applyFill="1" applyBorder="1" applyAlignment="1">
      <alignment horizontal="center" vertical="center"/>
    </xf>
    <xf numFmtId="164" fontId="21" fillId="6" borderId="1" xfId="12" applyNumberFormat="1" applyFont="1" applyFill="1" applyBorder="1" applyAlignment="1">
      <alignment horizontal="center" vertical="center"/>
    </xf>
    <xf numFmtId="164" fontId="21" fillId="0" borderId="1" xfId="12" applyNumberFormat="1" applyFont="1" applyFill="1" applyBorder="1" applyAlignment="1">
      <alignment horizontal="center" vertical="center"/>
    </xf>
    <xf numFmtId="164" fontId="20" fillId="0" borderId="1" xfId="12" applyNumberFormat="1" applyFont="1" applyBorder="1" applyAlignment="1">
      <alignment horizontal="center" vertical="center"/>
    </xf>
    <xf numFmtId="164" fontId="21" fillId="6" borderId="4" xfId="12" applyNumberFormat="1" applyFont="1" applyFill="1" applyBorder="1" applyAlignment="1">
      <alignment horizontal="center" vertical="center" wrapText="1"/>
    </xf>
    <xf numFmtId="164" fontId="21" fillId="6" borderId="6" xfId="12" applyNumberFormat="1" applyFont="1" applyFill="1" applyBorder="1" applyAlignment="1">
      <alignment horizontal="center" vertical="center" wrapText="1"/>
    </xf>
    <xf numFmtId="164" fontId="20" fillId="0" borderId="1" xfId="12" applyNumberFormat="1" applyFont="1" applyFill="1" applyBorder="1" applyAlignment="1">
      <alignment horizontal="center" vertical="center"/>
    </xf>
    <xf numFmtId="164" fontId="21" fillId="7" borderId="1" xfId="12" applyNumberFormat="1" applyFont="1" applyFill="1" applyBorder="1" applyAlignment="1">
      <alignment horizontal="center" vertical="center"/>
    </xf>
    <xf numFmtId="49" fontId="20" fillId="0" borderId="1" xfId="12" applyNumberFormat="1" applyFont="1" applyFill="1" applyBorder="1" applyAlignment="1" applyProtection="1">
      <alignment horizontal="left" vertical="center" wrapText="1"/>
      <protection locked="0"/>
    </xf>
    <xf numFmtId="164" fontId="20" fillId="0" borderId="1" xfId="12" applyNumberFormat="1" applyFont="1" applyFill="1" applyBorder="1" applyAlignment="1" applyProtection="1">
      <alignment vertical="center" wrapText="1"/>
      <protection locked="0"/>
    </xf>
    <xf numFmtId="164" fontId="20" fillId="0" borderId="1" xfId="12" applyNumberFormat="1" applyFont="1" applyFill="1" applyBorder="1" applyAlignment="1" applyProtection="1">
      <alignment vertical="center"/>
      <protection locked="0"/>
    </xf>
    <xf numFmtId="49" fontId="20" fillId="0" borderId="1" xfId="12" applyNumberFormat="1" applyFont="1" applyFill="1" applyBorder="1" applyAlignment="1" applyProtection="1">
      <alignment vertical="center" wrapText="1"/>
      <protection locked="0"/>
    </xf>
    <xf numFmtId="164" fontId="20" fillId="0" borderId="1" xfId="12" applyNumberFormat="1" applyFont="1" applyFill="1" applyBorder="1" applyAlignment="1">
      <alignment vertical="center" wrapText="1"/>
    </xf>
    <xf numFmtId="1" fontId="20" fillId="0" borderId="4" xfId="6" applyNumberFormat="1"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1" fontId="20" fillId="3" borderId="6" xfId="6" applyNumberFormat="1" applyFont="1" applyFill="1" applyBorder="1" applyAlignment="1">
      <alignment horizontal="center" vertical="center" wrapText="1"/>
    </xf>
    <xf numFmtId="1" fontId="20" fillId="3" borderId="1" xfId="6" applyNumberFormat="1" applyFont="1" applyFill="1" applyBorder="1" applyAlignment="1">
      <alignment horizontal="center" vertical="center" wrapText="1"/>
    </xf>
    <xf numFmtId="168" fontId="20" fillId="3" borderId="1" xfId="6" applyNumberFormat="1" applyFont="1" applyFill="1" applyBorder="1" applyAlignment="1">
      <alignment horizontal="center" vertical="center" wrapText="1"/>
    </xf>
    <xf numFmtId="1" fontId="20" fillId="0" borderId="6" xfId="6" applyNumberFormat="1" applyFont="1" applyFill="1" applyBorder="1" applyAlignment="1">
      <alignment horizontal="center" vertical="center" wrapText="1"/>
    </xf>
    <xf numFmtId="1" fontId="27" fillId="0" borderId="6" xfId="0" applyNumberFormat="1" applyFont="1" applyFill="1" applyBorder="1" applyAlignment="1">
      <alignment horizontal="center" vertical="center" wrapText="1"/>
    </xf>
    <xf numFmtId="2" fontId="20" fillId="3" borderId="1" xfId="6" applyNumberFormat="1" applyFont="1" applyFill="1" applyBorder="1" applyAlignment="1">
      <alignment horizontal="center" vertical="center" wrapText="1"/>
    </xf>
    <xf numFmtId="1" fontId="20" fillId="0" borderId="1" xfId="6" applyNumberFormat="1" applyFont="1" applyFill="1" applyBorder="1" applyAlignment="1">
      <alignment horizontal="center" vertical="center" wrapText="1"/>
    </xf>
    <xf numFmtId="1" fontId="20" fillId="0" borderId="9" xfId="6" applyNumberFormat="1" applyFont="1" applyFill="1" applyBorder="1" applyAlignment="1">
      <alignment horizontal="center" vertical="center" wrapText="1"/>
    </xf>
    <xf numFmtId="3" fontId="20" fillId="0" borderId="1" xfId="6" applyNumberFormat="1" applyFont="1" applyFill="1" applyBorder="1" applyAlignment="1">
      <alignment horizontal="center" vertical="center" wrapText="1"/>
    </xf>
    <xf numFmtId="0" fontId="37" fillId="0" borderId="1" xfId="260" applyFont="1" applyBorder="1"/>
    <xf numFmtId="3" fontId="20" fillId="3" borderId="1" xfId="6" applyNumberFormat="1" applyFont="1" applyFill="1" applyBorder="1" applyAlignment="1">
      <alignment horizontal="center" vertical="center" wrapText="1"/>
    </xf>
    <xf numFmtId="0" fontId="37" fillId="2" borderId="1" xfId="260" applyFont="1" applyFill="1" applyBorder="1"/>
    <xf numFmtId="168" fontId="20" fillId="2" borderId="1" xfId="6" applyNumberFormat="1" applyFont="1" applyFill="1" applyBorder="1" applyAlignment="1" applyProtection="1">
      <alignment vertical="center"/>
      <protection locked="0"/>
    </xf>
    <xf numFmtId="3" fontId="20" fillId="0" borderId="1" xfId="0" applyNumberFormat="1" applyFont="1" applyFill="1" applyBorder="1" applyAlignment="1" applyProtection="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0" fillId="0" borderId="1" xfId="6" applyNumberFormat="1" applyFont="1" applyFill="1" applyBorder="1" applyAlignment="1" applyProtection="1">
      <alignment horizontal="center" vertical="center"/>
    </xf>
    <xf numFmtId="3" fontId="28" fillId="0" borderId="1" xfId="0" applyNumberFormat="1" applyFont="1" applyFill="1" applyBorder="1" applyAlignment="1" applyProtection="1">
      <alignment horizontal="center" vertical="center" wrapText="1"/>
    </xf>
    <xf numFmtId="164" fontId="28" fillId="0" borderId="1" xfId="12" applyNumberFormat="1" applyFont="1" applyFill="1" applyBorder="1" applyAlignment="1" applyProtection="1">
      <alignment horizontal="center" vertical="center" wrapText="1"/>
    </xf>
    <xf numFmtId="0" fontId="20" fillId="0" borderId="1" xfId="6" applyFont="1" applyFill="1" applyBorder="1" applyAlignment="1" applyProtection="1">
      <alignment horizontal="center" vertical="center"/>
    </xf>
    <xf numFmtId="1" fontId="20" fillId="0" borderId="1" xfId="6" applyNumberFormat="1" applyFont="1" applyFill="1" applyBorder="1" applyAlignment="1" applyProtection="1">
      <alignment horizontal="center" vertical="center" wrapText="1"/>
    </xf>
    <xf numFmtId="1" fontId="28" fillId="0" borderId="1" xfId="12" applyNumberFormat="1" applyFont="1" applyFill="1" applyBorder="1" applyAlignment="1" applyProtection="1">
      <alignment horizontal="center" vertical="center" wrapText="1"/>
    </xf>
    <xf numFmtId="1" fontId="21" fillId="2" borderId="1" xfId="6" applyNumberFormat="1" applyFont="1" applyFill="1" applyBorder="1" applyAlignment="1" applyProtection="1">
      <alignment horizontal="right" vertical="center" wrapText="1"/>
    </xf>
    <xf numFmtId="3" fontId="43" fillId="0" borderId="1" xfId="0" applyNumberFormat="1" applyFont="1" applyFill="1" applyBorder="1" applyAlignment="1" applyProtection="1">
      <alignment horizontal="center" vertical="center" wrapText="1"/>
    </xf>
    <xf numFmtId="164" fontId="43" fillId="0" borderId="1" xfId="12" applyNumberFormat="1" applyFont="1" applyFill="1" applyBorder="1" applyAlignment="1" applyProtection="1">
      <alignment horizontal="center" vertical="center" wrapText="1"/>
    </xf>
    <xf numFmtId="1" fontId="43" fillId="0" borderId="1" xfId="12" applyNumberFormat="1" applyFont="1" applyFill="1" applyBorder="1" applyAlignment="1" applyProtection="1">
      <alignment horizontal="center" vertical="center" wrapText="1"/>
    </xf>
    <xf numFmtId="1" fontId="42" fillId="2" borderId="1" xfId="6" applyNumberFormat="1" applyFont="1" applyFill="1" applyBorder="1" applyAlignment="1" applyProtection="1">
      <alignment horizontal="right" vertical="center" wrapText="1"/>
    </xf>
    <xf numFmtId="0" fontId="35" fillId="0" borderId="1" xfId="6" applyFont="1" applyFill="1" applyBorder="1" applyAlignment="1" applyProtection="1">
      <alignment horizontal="right" vertical="center" wrapText="1"/>
    </xf>
    <xf numFmtId="1" fontId="35" fillId="0" borderId="1" xfId="6" applyNumberFormat="1" applyFont="1" applyFill="1" applyBorder="1" applyAlignment="1" applyProtection="1">
      <alignment horizontal="right" vertical="center"/>
      <protection locked="0"/>
    </xf>
    <xf numFmtId="164" fontId="35" fillId="0" borderId="1" xfId="12" applyNumberFormat="1" applyFont="1" applyFill="1" applyBorder="1" applyAlignment="1" applyProtection="1">
      <alignment horizontal="center" vertical="center"/>
      <protection locked="0"/>
    </xf>
    <xf numFmtId="164" fontId="35" fillId="0" borderId="1" xfId="12" applyNumberFormat="1" applyFont="1" applyFill="1" applyBorder="1" applyAlignment="1">
      <alignment vertical="center" wrapText="1"/>
    </xf>
    <xf numFmtId="1" fontId="42" fillId="0" borderId="1" xfId="6" applyNumberFormat="1" applyFont="1" applyFill="1" applyBorder="1" applyAlignment="1" applyProtection="1">
      <alignment horizontal="right" vertical="center" wrapText="1"/>
    </xf>
    <xf numFmtId="1" fontId="35" fillId="3" borderId="1" xfId="6" applyNumberFormat="1" applyFont="1" applyFill="1" applyBorder="1" applyAlignment="1" applyProtection="1">
      <alignment horizontal="center" vertical="center" wrapText="1"/>
    </xf>
    <xf numFmtId="0" fontId="20" fillId="3" borderId="1" xfId="6" applyFont="1" applyFill="1" applyBorder="1" applyAlignment="1" applyProtection="1">
      <alignment horizontal="center" vertical="center"/>
    </xf>
    <xf numFmtId="0" fontId="20" fillId="3" borderId="1" xfId="6" applyFont="1" applyFill="1" applyBorder="1" applyAlignment="1" applyProtection="1">
      <alignment horizontal="left" vertical="center"/>
    </xf>
    <xf numFmtId="0" fontId="20" fillId="10" borderId="10" xfId="0" applyFont="1" applyFill="1" applyBorder="1" applyAlignment="1">
      <alignment horizontal="center" vertical="center" wrapText="1"/>
    </xf>
    <xf numFmtId="0" fontId="20" fillId="10" borderId="10" xfId="0" applyFont="1" applyFill="1" applyBorder="1" applyAlignment="1">
      <alignment horizontal="left" vertical="center" wrapText="1"/>
    </xf>
    <xf numFmtId="0" fontId="20" fillId="10" borderId="11" xfId="0" applyFont="1" applyFill="1" applyBorder="1" applyAlignment="1">
      <alignment horizontal="center" vertical="center" wrapText="1"/>
    </xf>
    <xf numFmtId="0" fontId="20" fillId="10" borderId="11" xfId="0" applyFont="1" applyFill="1" applyBorder="1" applyAlignment="1">
      <alignment horizontal="left" vertical="center" wrapText="1"/>
    </xf>
    <xf numFmtId="0" fontId="20" fillId="0" borderId="1" xfId="6" applyFont="1" applyFill="1" applyBorder="1" applyAlignment="1" applyProtection="1">
      <alignment vertical="center"/>
    </xf>
    <xf numFmtId="0" fontId="20" fillId="10" borderId="1" xfId="0" applyFont="1" applyFill="1" applyBorder="1" applyAlignment="1">
      <alignment horizontal="center" vertical="center" wrapText="1"/>
    </xf>
    <xf numFmtId="0" fontId="20" fillId="10" borderId="1" xfId="0" applyFont="1" applyFill="1" applyBorder="1" applyAlignment="1">
      <alignment horizontal="left" vertical="center" wrapText="1"/>
    </xf>
    <xf numFmtId="0" fontId="20" fillId="2" borderId="1" xfId="1" applyNumberFormat="1" applyFont="1" applyFill="1" applyBorder="1" applyAlignment="1" applyProtection="1">
      <alignment horizontal="center" vertical="center"/>
    </xf>
    <xf numFmtId="0" fontId="20" fillId="3" borderId="1" xfId="1" applyNumberFormat="1" applyFont="1" applyFill="1" applyBorder="1" applyAlignment="1" applyProtection="1">
      <alignment horizontal="center" vertical="center"/>
    </xf>
    <xf numFmtId="0" fontId="21" fillId="2" borderId="1" xfId="1" applyNumberFormat="1" applyFont="1" applyFill="1" applyBorder="1" applyAlignment="1" applyProtection="1">
      <alignment horizontal="center" vertical="center"/>
    </xf>
    <xf numFmtId="3" fontId="20" fillId="0" borderId="1" xfId="1" applyNumberFormat="1" applyFont="1" applyFill="1" applyBorder="1" applyAlignment="1" applyProtection="1">
      <alignment horizontal="center" vertical="center" wrapText="1"/>
    </xf>
    <xf numFmtId="3" fontId="21" fillId="2" borderId="1" xfId="1" applyNumberFormat="1" applyFont="1" applyFill="1" applyBorder="1" applyAlignment="1" applyProtection="1">
      <alignment vertical="center"/>
    </xf>
    <xf numFmtId="3" fontId="21" fillId="2" borderId="1" xfId="6" applyNumberFormat="1" applyFont="1" applyFill="1" applyBorder="1" applyAlignment="1" applyProtection="1">
      <alignment vertical="center"/>
    </xf>
    <xf numFmtId="0" fontId="21" fillId="2" borderId="1" xfId="6" applyFont="1" applyFill="1" applyBorder="1" applyAlignment="1" applyProtection="1">
      <alignment horizontal="left" vertical="center" wrapText="1"/>
    </xf>
    <xf numFmtId="3" fontId="20" fillId="3" borderId="1" xfId="1" applyNumberFormat="1" applyFont="1" applyFill="1" applyBorder="1" applyAlignment="1" applyProtection="1">
      <alignment vertical="center"/>
    </xf>
    <xf numFmtId="0" fontId="20" fillId="3" borderId="1" xfId="1" applyFont="1" applyFill="1" applyBorder="1" applyAlignment="1" applyProtection="1">
      <alignment vertical="center"/>
    </xf>
    <xf numFmtId="3" fontId="21" fillId="2" borderId="1" xfId="1" applyNumberFormat="1" applyFont="1" applyFill="1" applyBorder="1" applyAlignment="1" applyProtection="1">
      <alignment vertical="center"/>
      <protection locked="0"/>
    </xf>
    <xf numFmtId="3" fontId="20" fillId="3" borderId="1" xfId="1" applyNumberFormat="1" applyFont="1" applyFill="1" applyBorder="1" applyAlignment="1" applyProtection="1">
      <alignment vertical="center"/>
      <protection locked="0"/>
    </xf>
    <xf numFmtId="3" fontId="21" fillId="3" borderId="1" xfId="6" applyNumberFormat="1" applyFont="1" applyFill="1" applyBorder="1" applyAlignment="1" applyProtection="1">
      <alignment horizontal="left" vertical="center" wrapText="1"/>
    </xf>
    <xf numFmtId="0" fontId="21" fillId="3" borderId="1" xfId="1" applyNumberFormat="1" applyFont="1" applyFill="1" applyBorder="1" applyAlignment="1" applyProtection="1">
      <alignment horizontal="center" vertical="center"/>
    </xf>
    <xf numFmtId="3" fontId="20" fillId="0" borderId="1" xfId="1" applyNumberFormat="1" applyFont="1" applyFill="1" applyBorder="1" applyAlignment="1" applyProtection="1">
      <alignment vertical="center"/>
    </xf>
    <xf numFmtId="3" fontId="20" fillId="2" borderId="1" xfId="1" applyNumberFormat="1" applyFont="1" applyFill="1" applyBorder="1" applyAlignment="1" applyProtection="1">
      <alignment vertical="center"/>
    </xf>
    <xf numFmtId="3" fontId="20" fillId="2" borderId="1" xfId="6" applyNumberFormat="1" applyFont="1" applyFill="1" applyBorder="1" applyAlignment="1" applyProtection="1">
      <alignment vertical="center" wrapText="1"/>
    </xf>
    <xf numFmtId="3" fontId="21" fillId="3" borderId="1" xfId="1" applyNumberFormat="1" applyFont="1" applyFill="1" applyBorder="1" applyAlignment="1" applyProtection="1">
      <alignment horizontal="right" vertical="center"/>
    </xf>
    <xf numFmtId="3" fontId="21" fillId="3" borderId="1" xfId="6" applyNumberFormat="1" applyFont="1" applyFill="1" applyBorder="1" applyAlignment="1" applyProtection="1">
      <alignment vertical="center" wrapText="1"/>
    </xf>
    <xf numFmtId="3" fontId="20" fillId="3" borderId="1" xfId="1" applyNumberFormat="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xf>
    <xf numFmtId="3" fontId="20" fillId="0" borderId="1" xfId="1" applyNumberFormat="1" applyFont="1" applyFill="1" applyBorder="1" applyAlignment="1" applyProtection="1">
      <alignment vertical="center"/>
      <protection locked="0"/>
    </xf>
    <xf numFmtId="3" fontId="20" fillId="3" borderId="1" xfId="6" applyNumberFormat="1" applyFont="1" applyFill="1" applyBorder="1" applyAlignment="1" applyProtection="1">
      <alignment vertical="center" wrapText="1"/>
    </xf>
    <xf numFmtId="3" fontId="41" fillId="2" borderId="1" xfId="1" applyNumberFormat="1" applyFont="1" applyFill="1" applyBorder="1" applyAlignment="1" applyProtection="1">
      <alignment vertical="center"/>
    </xf>
    <xf numFmtId="3" fontId="39" fillId="0" borderId="1" xfId="1" applyNumberFormat="1" applyFont="1" applyFill="1" applyBorder="1" applyAlignment="1" applyProtection="1">
      <alignment vertical="center"/>
    </xf>
    <xf numFmtId="3" fontId="39" fillId="2" borderId="1" xfId="1" applyNumberFormat="1" applyFont="1" applyFill="1" applyBorder="1" applyAlignment="1" applyProtection="1">
      <alignment vertical="center"/>
    </xf>
    <xf numFmtId="3" fontId="39" fillId="3" borderId="1" xfId="1" applyNumberFormat="1" applyFont="1" applyFill="1" applyBorder="1" applyAlignment="1" applyProtection="1">
      <alignment vertical="center"/>
      <protection locked="0"/>
    </xf>
    <xf numFmtId="3" fontId="39" fillId="3" borderId="1" xfId="1" applyNumberFormat="1" applyFont="1" applyFill="1" applyBorder="1" applyAlignment="1" applyProtection="1">
      <alignment vertical="center"/>
    </xf>
    <xf numFmtId="0" fontId="0" fillId="0" borderId="0" xfId="0"/>
    <xf numFmtId="0" fontId="20" fillId="0" borderId="1" xfId="0" applyFont="1" applyBorder="1" applyAlignment="1">
      <alignment horizontal="right"/>
    </xf>
    <xf numFmtId="3" fontId="21" fillId="2" borderId="1" xfId="6" applyNumberFormat="1" applyFont="1" applyFill="1" applyBorder="1" applyAlignment="1" applyProtection="1">
      <alignment horizontal="left" vertical="center" wrapText="1"/>
    </xf>
    <xf numFmtId="3" fontId="20" fillId="0" borderId="1" xfId="6" applyNumberFormat="1" applyFont="1" applyFill="1" applyBorder="1" applyAlignment="1" applyProtection="1">
      <alignment vertical="center" wrapText="1"/>
    </xf>
    <xf numFmtId="0" fontId="20" fillId="0" borderId="1" xfId="5" applyNumberFormat="1" applyFont="1" applyBorder="1" applyAlignment="1" applyProtection="1">
      <alignment horizontal="center" vertical="center"/>
    </xf>
    <xf numFmtId="14" fontId="20" fillId="0" borderId="1" xfId="5" applyNumberFormat="1" applyFont="1" applyBorder="1" applyAlignment="1" applyProtection="1">
      <alignment horizontal="center" vertical="center"/>
    </xf>
    <xf numFmtId="3" fontId="21" fillId="4" borderId="1" xfId="6" applyNumberFormat="1" applyFont="1" applyFill="1" applyBorder="1" applyAlignment="1" applyProtection="1">
      <alignment vertical="center" wrapText="1"/>
    </xf>
    <xf numFmtId="0" fontId="21" fillId="4" borderId="1" xfId="5" applyNumberFormat="1" applyFont="1" applyFill="1" applyBorder="1" applyAlignment="1" applyProtection="1">
      <alignment horizontal="center" vertical="center"/>
    </xf>
    <xf numFmtId="0" fontId="21" fillId="0" borderId="1" xfId="5" applyNumberFormat="1" applyFont="1" applyBorder="1" applyAlignment="1" applyProtection="1">
      <alignment horizontal="center" vertical="center"/>
    </xf>
    <xf numFmtId="0" fontId="21" fillId="2" borderId="1" xfId="5" applyNumberFormat="1" applyFont="1" applyFill="1" applyBorder="1" applyAlignment="1" applyProtection="1">
      <alignment horizontal="center" vertical="center"/>
    </xf>
    <xf numFmtId="0" fontId="20" fillId="2" borderId="1" xfId="5" applyNumberFormat="1" applyFont="1" applyFill="1" applyBorder="1" applyAlignment="1" applyProtection="1">
      <alignment horizontal="center" vertical="center"/>
    </xf>
    <xf numFmtId="0" fontId="21" fillId="0" borderId="1" xfId="1" applyFont="1" applyBorder="1" applyAlignment="1" applyProtection="1">
      <alignment horizontal="center" vertical="center"/>
    </xf>
    <xf numFmtId="0" fontId="21" fillId="0" borderId="1" xfId="1" applyFont="1" applyBorder="1" applyAlignment="1" applyProtection="1">
      <alignment horizontal="center" vertical="center" wrapText="1"/>
    </xf>
    <xf numFmtId="0" fontId="21" fillId="0" borderId="1" xfId="1" applyNumberFormat="1" applyFont="1" applyBorder="1" applyAlignment="1" applyProtection="1">
      <alignment horizontal="center" vertical="center"/>
    </xf>
    <xf numFmtId="3" fontId="20" fillId="2" borderId="1" xfId="5" applyNumberFormat="1" applyFont="1" applyFill="1" applyBorder="1" applyAlignment="1" applyProtection="1">
      <alignment vertical="center"/>
      <protection locked="0"/>
    </xf>
    <xf numFmtId="14" fontId="20" fillId="2" borderId="1" xfId="5" applyNumberFormat="1" applyFont="1" applyFill="1" applyBorder="1" applyAlignment="1" applyProtection="1">
      <alignment vertical="center" wrapText="1"/>
      <protection locked="0"/>
    </xf>
    <xf numFmtId="3" fontId="21" fillId="4" borderId="1" xfId="5" applyNumberFormat="1" applyFont="1" applyFill="1" applyBorder="1" applyAlignment="1" applyProtection="1">
      <alignment vertical="center"/>
      <protection locked="0"/>
    </xf>
    <xf numFmtId="14" fontId="21" fillId="4" borderId="1" xfId="5" applyNumberFormat="1" applyFont="1" applyFill="1" applyBorder="1" applyAlignment="1" applyProtection="1">
      <alignment vertical="center"/>
      <protection locked="0"/>
    </xf>
    <xf numFmtId="3" fontId="20" fillId="0" borderId="1" xfId="5" applyNumberFormat="1" applyFont="1" applyBorder="1" applyAlignment="1" applyProtection="1">
      <alignment vertical="center"/>
      <protection locked="0"/>
    </xf>
    <xf numFmtId="14" fontId="20" fillId="0" borderId="1" xfId="5" applyNumberFormat="1" applyFont="1" applyBorder="1" applyAlignment="1" applyProtection="1">
      <alignment vertical="center"/>
      <protection locked="0"/>
    </xf>
    <xf numFmtId="14" fontId="20" fillId="2" borderId="1" xfId="5" applyNumberFormat="1" applyFont="1" applyFill="1" applyBorder="1" applyAlignment="1" applyProtection="1">
      <alignment vertical="center"/>
      <protection locked="0"/>
    </xf>
    <xf numFmtId="3" fontId="21" fillId="0" borderId="1" xfId="5" applyNumberFormat="1" applyFont="1" applyBorder="1" applyAlignment="1" applyProtection="1">
      <alignment vertical="center"/>
      <protection locked="0"/>
    </xf>
    <xf numFmtId="14" fontId="21" fillId="0" borderId="1" xfId="5" applyNumberFormat="1" applyFont="1" applyBorder="1" applyAlignment="1" applyProtection="1">
      <alignment vertical="center"/>
      <protection locked="0"/>
    </xf>
    <xf numFmtId="4" fontId="21" fillId="4" borderId="1" xfId="763" applyNumberFormat="1" applyFont="1" applyFill="1" applyBorder="1" applyAlignment="1" applyProtection="1">
      <alignment vertical="center"/>
      <protection locked="0"/>
    </xf>
    <xf numFmtId="4" fontId="21" fillId="0" borderId="0" xfId="1" applyNumberFormat="1" applyFont="1" applyAlignment="1" applyProtection="1">
      <alignment vertical="center"/>
    </xf>
    <xf numFmtId="3" fontId="20" fillId="0" borderId="1" xfId="0" applyNumberFormat="1" applyFont="1" applyBorder="1" applyAlignment="1" applyProtection="1">
      <alignment horizontal="right" vertical="center"/>
      <protection locked="0"/>
    </xf>
    <xf numFmtId="3" fontId="20" fillId="2" borderId="1" xfId="0" applyNumberFormat="1" applyFont="1" applyFill="1" applyBorder="1" applyAlignment="1" applyProtection="1">
      <alignment horizontal="right" vertical="center"/>
      <protection locked="0"/>
    </xf>
    <xf numFmtId="3" fontId="21" fillId="4" borderId="1" xfId="0" applyNumberFormat="1" applyFont="1" applyFill="1" applyBorder="1" applyAlignment="1" applyProtection="1">
      <alignment horizontal="right" vertical="center"/>
      <protection locked="0"/>
    </xf>
    <xf numFmtId="3" fontId="21" fillId="4" borderId="1" xfId="763" applyNumberFormat="1" applyFont="1" applyFill="1" applyBorder="1" applyAlignment="1" applyProtection="1">
      <alignment vertical="center"/>
      <protection locked="0"/>
    </xf>
    <xf numFmtId="0" fontId="21" fillId="0" borderId="1" xfId="1" applyFont="1" applyBorder="1" applyAlignment="1" applyProtection="1">
      <alignment wrapText="1"/>
    </xf>
    <xf numFmtId="3" fontId="20" fillId="0" borderId="1" xfId="5" applyNumberFormat="1" applyFont="1" applyFill="1" applyBorder="1" applyAlignment="1" applyProtection="1">
      <alignment horizontal="center" vertical="center"/>
      <protection locked="0"/>
    </xf>
    <xf numFmtId="3" fontId="21" fillId="0" borderId="1" xfId="5" applyNumberFormat="1" applyFont="1" applyFill="1" applyBorder="1" applyAlignment="1" applyProtection="1">
      <alignment vertical="center"/>
      <protection locked="0"/>
    </xf>
    <xf numFmtId="14" fontId="21" fillId="0" borderId="1" xfId="5" applyNumberFormat="1" applyFont="1" applyFill="1" applyBorder="1" applyAlignment="1" applyProtection="1">
      <alignment vertical="center"/>
      <protection locked="0"/>
    </xf>
    <xf numFmtId="0" fontId="20" fillId="0" borderId="1" xfId="1" applyFont="1" applyBorder="1" applyAlignment="1" applyProtection="1">
      <alignment vertical="center"/>
    </xf>
    <xf numFmtId="0" fontId="20" fillId="4" borderId="1" xfId="1" applyFont="1" applyFill="1" applyBorder="1" applyAlignment="1" applyProtection="1">
      <alignment vertical="center"/>
    </xf>
    <xf numFmtId="14" fontId="21" fillId="4" borderId="1" xfId="5" applyNumberFormat="1" applyFont="1" applyFill="1" applyBorder="1" applyAlignment="1" applyProtection="1">
      <alignment horizontal="right" vertical="center"/>
      <protection locked="0"/>
    </xf>
    <xf numFmtId="0" fontId="20" fillId="0" borderId="1" xfId="5" applyNumberFormat="1" applyFont="1" applyFill="1" applyBorder="1" applyAlignment="1" applyProtection="1">
      <alignment horizontal="center" vertical="center"/>
    </xf>
    <xf numFmtId="0" fontId="21" fillId="0" borderId="1" xfId="5" applyNumberFormat="1" applyFont="1" applyFill="1" applyBorder="1" applyAlignment="1" applyProtection="1">
      <alignment horizontal="center" vertical="center"/>
    </xf>
    <xf numFmtId="0" fontId="20" fillId="0" borderId="1" xfId="1" applyFont="1" applyBorder="1" applyAlignment="1" applyProtection="1">
      <alignment horizontal="center" vertical="center"/>
    </xf>
    <xf numFmtId="3" fontId="20" fillId="0" borderId="3" xfId="6" applyNumberFormat="1" applyFont="1" applyFill="1" applyBorder="1" applyAlignment="1" applyProtection="1">
      <alignment vertical="center" wrapText="1"/>
    </xf>
    <xf numFmtId="3" fontId="21" fillId="4" borderId="1" xfId="0" applyNumberFormat="1" applyFont="1" applyFill="1" applyBorder="1" applyAlignment="1" applyProtection="1">
      <protection locked="0"/>
    </xf>
    <xf numFmtId="4" fontId="21" fillId="0" borderId="1" xfId="763" applyNumberFormat="1" applyFont="1" applyFill="1" applyBorder="1" applyAlignment="1" applyProtection="1">
      <alignment vertical="center"/>
      <protection locked="0"/>
    </xf>
    <xf numFmtId="0" fontId="20" fillId="0" borderId="1" xfId="1" applyFont="1" applyFill="1" applyBorder="1" applyAlignment="1" applyProtection="1">
      <alignment vertical="center"/>
    </xf>
    <xf numFmtId="3" fontId="21" fillId="2" borderId="1" xfId="0" applyNumberFormat="1" applyFont="1" applyFill="1" applyBorder="1" applyAlignment="1" applyProtection="1">
      <protection locked="0"/>
    </xf>
    <xf numFmtId="4" fontId="20" fillId="2" borderId="1" xfId="763" applyNumberFormat="1" applyFont="1" applyFill="1" applyBorder="1" applyAlignment="1" applyProtection="1">
      <alignment vertical="center"/>
      <protection locked="0"/>
    </xf>
    <xf numFmtId="3" fontId="20" fillId="0" borderId="1" xfId="0" applyNumberFormat="1" applyFont="1" applyBorder="1" applyAlignment="1" applyProtection="1">
      <protection locked="0"/>
    </xf>
    <xf numFmtId="4" fontId="20" fillId="0" borderId="1" xfId="763" applyNumberFormat="1" applyFont="1" applyBorder="1" applyAlignment="1" applyProtection="1">
      <alignment vertical="center"/>
      <protection locked="0"/>
    </xf>
    <xf numFmtId="3" fontId="20" fillId="0" borderId="1" xfId="0" applyNumberFormat="1" applyFont="1" applyFill="1" applyBorder="1" applyAlignment="1" applyProtection="1">
      <protection locked="0"/>
    </xf>
    <xf numFmtId="3" fontId="20" fillId="0" borderId="1" xfId="763" applyNumberFormat="1" applyFont="1" applyBorder="1" applyAlignment="1" applyProtection="1">
      <alignment vertical="center"/>
      <protection locked="0"/>
    </xf>
    <xf numFmtId="3" fontId="21" fillId="0" borderId="1" xfId="763" applyNumberFormat="1" applyFont="1" applyBorder="1" applyAlignment="1" applyProtection="1">
      <alignment vertical="center"/>
      <protection locked="0"/>
    </xf>
    <xf numFmtId="4" fontId="21" fillId="0" borderId="1" xfId="763" applyNumberFormat="1" applyFont="1" applyBorder="1" applyAlignment="1" applyProtection="1">
      <alignment vertical="center"/>
      <protection locked="0"/>
    </xf>
    <xf numFmtId="3" fontId="21" fillId="0" borderId="1" xfId="763" applyNumberFormat="1" applyFont="1" applyFill="1" applyBorder="1" applyAlignment="1" applyProtection="1">
      <alignment vertical="center"/>
      <protection locked="0"/>
    </xf>
    <xf numFmtId="4" fontId="20" fillId="0" borderId="1" xfId="763" applyNumberFormat="1" applyFont="1" applyFill="1" applyBorder="1" applyAlignment="1" applyProtection="1">
      <alignment vertical="center"/>
      <protection locked="0"/>
    </xf>
    <xf numFmtId="0" fontId="20" fillId="0" borderId="1" xfId="0" applyFont="1" applyBorder="1" applyAlignment="1"/>
    <xf numFmtId="3" fontId="39" fillId="0" borderId="1" xfId="0" applyNumberFormat="1" applyFont="1" applyBorder="1" applyAlignment="1" applyProtection="1">
      <protection locked="0"/>
    </xf>
    <xf numFmtId="3" fontId="41" fillId="0" borderId="1" xfId="0" applyNumberFormat="1" applyFont="1" applyBorder="1" applyAlignment="1" applyProtection="1">
      <protection locked="0"/>
    </xf>
    <xf numFmtId="3" fontId="20" fillId="0" borderId="1" xfId="1" applyNumberFormat="1" applyFont="1" applyBorder="1" applyAlignment="1" applyProtection="1">
      <alignment vertical="center"/>
    </xf>
    <xf numFmtId="0" fontId="0" fillId="0" borderId="1" xfId="0" applyBorder="1"/>
    <xf numFmtId="14" fontId="20" fillId="0" borderId="5" xfId="5" applyNumberFormat="1" applyFont="1" applyBorder="1" applyAlignment="1" applyProtection="1">
      <alignment vertical="center"/>
      <protection locked="0"/>
    </xf>
    <xf numFmtId="3" fontId="20" fillId="0" borderId="1" xfId="0" applyNumberFormat="1" applyFont="1" applyBorder="1" applyAlignment="1">
      <alignment horizontal="center" vertical="center" wrapText="1"/>
    </xf>
    <xf numFmtId="3" fontId="21" fillId="0" borderId="3" xfId="0" applyNumberFormat="1" applyFont="1" applyFill="1" applyBorder="1" applyAlignment="1" applyProtection="1">
      <alignment horizontal="right" vertical="center"/>
      <protection locked="0"/>
    </xf>
    <xf numFmtId="14" fontId="20" fillId="4" borderId="5" xfId="5" applyNumberFormat="1" applyFont="1" applyFill="1" applyBorder="1" applyAlignment="1" applyProtection="1">
      <alignment vertical="center"/>
      <protection locked="0"/>
    </xf>
    <xf numFmtId="3" fontId="20" fillId="0" borderId="3" xfId="0" applyNumberFormat="1" applyFont="1" applyBorder="1" applyAlignment="1" applyProtection="1">
      <alignment horizontal="right" vertical="center"/>
      <protection locked="0"/>
    </xf>
    <xf numFmtId="1" fontId="20" fillId="0" borderId="1" xfId="0" applyNumberFormat="1" applyFont="1" applyBorder="1" applyAlignment="1"/>
    <xf numFmtId="3" fontId="20" fillId="3" borderId="1" xfId="348" applyNumberFormat="1" applyFont="1" applyFill="1" applyBorder="1" applyAlignment="1" applyProtection="1">
      <alignment horizontal="right" vertical="center" wrapText="1"/>
    </xf>
    <xf numFmtId="3" fontId="20" fillId="0" borderId="1" xfId="348" applyNumberFormat="1" applyFont="1" applyFill="1" applyBorder="1" applyAlignment="1" applyProtection="1">
      <alignment horizontal="right" vertical="center" wrapText="1"/>
    </xf>
    <xf numFmtId="3" fontId="21" fillId="2" borderId="1" xfId="348" applyNumberFormat="1" applyFont="1" applyFill="1" applyBorder="1" applyAlignment="1">
      <alignment horizontal="right" vertical="center"/>
    </xf>
    <xf numFmtId="3" fontId="21" fillId="0" borderId="1" xfId="348" applyNumberFormat="1" applyFont="1" applyFill="1" applyBorder="1" applyAlignment="1">
      <alignment horizontal="right" vertical="center"/>
    </xf>
    <xf numFmtId="3" fontId="20" fillId="0" borderId="1" xfId="348" applyNumberFormat="1" applyFont="1" applyBorder="1" applyAlignment="1">
      <alignment horizontal="right" vertical="center"/>
    </xf>
    <xf numFmtId="3" fontId="45" fillId="2" borderId="1" xfId="0" applyNumberFormat="1" applyFont="1" applyFill="1" applyBorder="1" applyAlignment="1" applyProtection="1">
      <alignment horizontal="center" vertical="center" wrapText="1"/>
    </xf>
    <xf numFmtId="164" fontId="45" fillId="2" borderId="1" xfId="12" applyNumberFormat="1" applyFont="1" applyFill="1" applyBorder="1" applyAlignment="1" applyProtection="1">
      <alignment horizontal="center" vertical="center" wrapText="1"/>
    </xf>
    <xf numFmtId="164" fontId="42" fillId="2" borderId="1" xfId="12" applyNumberFormat="1" applyFont="1" applyFill="1" applyBorder="1" applyAlignment="1" applyProtection="1">
      <alignment horizontal="center" vertical="center"/>
      <protection locked="0"/>
    </xf>
    <xf numFmtId="164" fontId="21" fillId="2" borderId="1" xfId="12" applyNumberFormat="1" applyFont="1" applyFill="1" applyBorder="1" applyAlignment="1">
      <alignment horizontal="center" vertical="center" wrapText="1"/>
    </xf>
    <xf numFmtId="3" fontId="21"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center" vertical="center"/>
    </xf>
    <xf numFmtId="0" fontId="21" fillId="2" borderId="1" xfId="0" applyFont="1" applyFill="1" applyBorder="1" applyAlignment="1" applyProtection="1">
      <alignment vertical="center" wrapText="1"/>
    </xf>
    <xf numFmtId="0" fontId="20" fillId="3" borderId="1" xfId="0" applyNumberFormat="1" applyFont="1" applyFill="1" applyBorder="1" applyAlignment="1" applyProtection="1">
      <alignment horizontal="center" vertical="center"/>
    </xf>
    <xf numFmtId="0" fontId="20" fillId="3" borderId="1" xfId="0" applyFont="1" applyFill="1" applyBorder="1" applyAlignment="1" applyProtection="1">
      <alignment vertical="center" wrapText="1"/>
    </xf>
    <xf numFmtId="0" fontId="21" fillId="2"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xf>
    <xf numFmtId="0" fontId="21" fillId="3" borderId="1" xfId="0" applyNumberFormat="1" applyFont="1" applyFill="1" applyBorder="1" applyAlignment="1" applyProtection="1">
      <alignment horizontal="center" vertical="center"/>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xf>
    <xf numFmtId="0" fontId="20" fillId="2" borderId="1" xfId="0" applyNumberFormat="1" applyFont="1" applyFill="1" applyBorder="1" applyAlignment="1" applyProtection="1">
      <alignment horizontal="center" vertical="center"/>
    </xf>
    <xf numFmtId="0" fontId="20" fillId="2"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xf>
    <xf numFmtId="3" fontId="21" fillId="2" borderId="1" xfId="0" applyNumberFormat="1" applyFont="1" applyFill="1" applyBorder="1" applyAlignment="1" applyProtection="1">
      <alignment horizontal="right" vertical="center" wrapText="1"/>
    </xf>
    <xf numFmtId="3" fontId="20" fillId="3" borderId="1" xfId="0"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wrapText="1"/>
    </xf>
    <xf numFmtId="3" fontId="21" fillId="3" borderId="1" xfId="0"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protection locked="0"/>
    </xf>
    <xf numFmtId="3" fontId="21" fillId="2" borderId="1" xfId="0" applyNumberFormat="1" applyFont="1" applyFill="1" applyBorder="1" applyAlignment="1" applyProtection="1">
      <alignment horizontal="right" vertical="center"/>
    </xf>
    <xf numFmtId="0" fontId="21" fillId="3" borderId="1" xfId="0" applyFont="1" applyFill="1" applyBorder="1" applyAlignment="1" applyProtection="1">
      <alignment vertical="center" wrapText="1"/>
    </xf>
    <xf numFmtId="164" fontId="21" fillId="2" borderId="1" xfId="12" applyNumberFormat="1" applyFont="1" applyFill="1" applyBorder="1" applyAlignment="1" applyProtection="1">
      <alignment horizontal="center" vertical="center"/>
    </xf>
    <xf numFmtId="164" fontId="20" fillId="3" borderId="1" xfId="12" applyNumberFormat="1" applyFont="1" applyFill="1" applyBorder="1" applyAlignment="1" applyProtection="1">
      <alignment horizontal="center" vertical="center"/>
      <protection locked="0"/>
    </xf>
    <xf numFmtId="164" fontId="21" fillId="2" borderId="1" xfId="12" applyNumberFormat="1" applyFont="1" applyFill="1" applyBorder="1" applyAlignment="1" applyProtection="1">
      <alignment horizontal="center" vertical="center"/>
      <protection locked="0"/>
    </xf>
    <xf numFmtId="164" fontId="21" fillId="2" borderId="1" xfId="12" applyNumberFormat="1" applyFont="1" applyFill="1" applyBorder="1" applyAlignment="1" applyProtection="1">
      <alignment horizontal="center" vertical="center" wrapText="1"/>
    </xf>
    <xf numFmtId="164" fontId="21" fillId="3" borderId="1" xfId="12" applyNumberFormat="1" applyFont="1" applyFill="1" applyBorder="1" applyAlignment="1" applyProtection="1">
      <alignment horizontal="center" vertical="center"/>
      <protection locked="0"/>
    </xf>
    <xf numFmtId="164" fontId="21" fillId="0" borderId="1" xfId="12" applyNumberFormat="1" applyFont="1" applyFill="1" applyBorder="1" applyAlignment="1" applyProtection="1">
      <alignment horizontal="center" vertical="center"/>
      <protection locked="0"/>
    </xf>
    <xf numFmtId="164" fontId="20" fillId="0" borderId="1" xfId="12" applyNumberFormat="1" applyFont="1" applyFill="1" applyBorder="1" applyAlignment="1" applyProtection="1">
      <alignment horizontal="center" vertical="center"/>
      <protection locked="0"/>
    </xf>
    <xf numFmtId="3" fontId="21" fillId="3" borderId="1" xfId="0" applyNumberFormat="1" applyFont="1" applyFill="1" applyBorder="1" applyAlignment="1" applyProtection="1">
      <alignment horizontal="right" vertical="center"/>
    </xf>
    <xf numFmtId="3" fontId="20" fillId="2" borderId="1" xfId="0" applyNumberFormat="1" applyFont="1" applyFill="1" applyBorder="1" applyAlignment="1" applyProtection="1">
      <alignment horizontal="right" vertical="center" wrapText="1"/>
    </xf>
    <xf numFmtId="3" fontId="20" fillId="3" borderId="1" xfId="0" applyNumberFormat="1" applyFont="1" applyFill="1" applyBorder="1" applyAlignment="1" applyProtection="1">
      <alignment horizontal="right" vertical="center"/>
    </xf>
    <xf numFmtId="164" fontId="20" fillId="0" borderId="1" xfId="12" applyNumberFormat="1" applyFont="1" applyFill="1" applyBorder="1" applyAlignment="1" applyProtection="1">
      <alignment horizontal="left" vertical="center" wrapText="1"/>
      <protection locked="0"/>
    </xf>
    <xf numFmtId="49" fontId="20" fillId="0" borderId="1" xfId="12" applyNumberFormat="1" applyFont="1" applyFill="1" applyBorder="1" applyAlignment="1" applyProtection="1">
      <alignment horizontal="left" vertical="center" wrapText="1"/>
      <protection locked="0"/>
    </xf>
    <xf numFmtId="164" fontId="20" fillId="0" borderId="1" xfId="12" applyNumberFormat="1" applyFont="1" applyFill="1" applyBorder="1" applyAlignment="1" applyProtection="1">
      <alignment horizontal="left" vertical="center"/>
      <protection locked="0"/>
    </xf>
    <xf numFmtId="164" fontId="20" fillId="0" borderId="1" xfId="12" applyNumberFormat="1" applyFont="1" applyFill="1" applyBorder="1" applyAlignment="1" applyProtection="1">
      <alignment horizontal="center" vertical="center" wrapText="1"/>
      <protection locked="0"/>
    </xf>
    <xf numFmtId="164" fontId="20" fillId="2" borderId="1" xfId="12" applyNumberFormat="1" applyFont="1" applyFill="1" applyBorder="1" applyAlignment="1" applyProtection="1">
      <alignment horizontal="left" vertical="center" wrapText="1"/>
      <protection locked="0"/>
    </xf>
    <xf numFmtId="3" fontId="20" fillId="2" borderId="1" xfId="6" applyNumberFormat="1" applyFont="1" applyFill="1" applyBorder="1" applyAlignment="1" applyProtection="1">
      <alignment vertical="center"/>
      <protection locked="0"/>
    </xf>
    <xf numFmtId="164" fontId="20" fillId="2" borderId="1" xfId="12" applyNumberFormat="1" applyFont="1" applyFill="1" applyBorder="1" applyAlignment="1" applyProtection="1">
      <alignment horizontal="center" vertical="center"/>
      <protection locked="0"/>
    </xf>
    <xf numFmtId="3" fontId="20" fillId="2" borderId="1" xfId="6" applyNumberFormat="1" applyFont="1" applyFill="1" applyBorder="1" applyAlignment="1">
      <alignment horizontal="right" vertical="center" wrapText="1"/>
    </xf>
    <xf numFmtId="49" fontId="20" fillId="0" borderId="1" xfId="12" applyNumberFormat="1" applyFont="1" applyFill="1" applyBorder="1" applyAlignment="1" applyProtection="1">
      <alignment horizontal="center" vertical="center" wrapText="1"/>
      <protection locked="0"/>
    </xf>
    <xf numFmtId="3" fontId="21" fillId="2" borderId="1" xfId="6" applyNumberFormat="1" applyFont="1" applyFill="1" applyBorder="1" applyAlignment="1" applyProtection="1">
      <alignment horizontal="right" vertical="center"/>
    </xf>
    <xf numFmtId="0" fontId="26" fillId="2" borderId="6" xfId="0" applyFont="1" applyFill="1" applyBorder="1" applyAlignment="1">
      <alignment horizontal="left" vertical="center" wrapText="1" readingOrder="1"/>
    </xf>
    <xf numFmtId="168" fontId="26" fillId="2" borderId="2" xfId="0" applyNumberFormat="1"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0" fontId="21" fillId="2" borderId="4" xfId="6" applyFont="1" applyFill="1" applyBorder="1" applyAlignment="1">
      <alignment horizontal="center" vertical="center" wrapText="1"/>
    </xf>
    <xf numFmtId="164" fontId="20" fillId="0" borderId="1" xfId="12" applyNumberFormat="1" applyFont="1" applyFill="1" applyBorder="1" applyAlignment="1" applyProtection="1">
      <alignment vertical="center"/>
    </xf>
    <xf numFmtId="3" fontId="0" fillId="0" borderId="0" xfId="0" applyNumberFormat="1" applyAlignment="1">
      <alignment vertical="center"/>
    </xf>
    <xf numFmtId="3" fontId="35" fillId="0" borderId="1" xfId="6" applyNumberFormat="1" applyFont="1" applyFill="1" applyBorder="1" applyAlignment="1" applyProtection="1">
      <alignment horizontal="right" vertical="center"/>
      <protection locked="0"/>
    </xf>
    <xf numFmtId="164" fontId="20" fillId="2" borderId="1" xfId="12" applyNumberFormat="1" applyFont="1" applyFill="1" applyBorder="1" applyAlignment="1">
      <alignment vertical="center" wrapText="1"/>
    </xf>
    <xf numFmtId="164" fontId="37" fillId="0" borderId="1" xfId="12" applyNumberFormat="1" applyFont="1" applyFill="1" applyBorder="1" applyAlignment="1" applyProtection="1">
      <alignment horizontal="left" vertical="center" wrapText="1"/>
      <protection locked="0"/>
    </xf>
    <xf numFmtId="164" fontId="20" fillId="2" borderId="1" xfId="12" applyNumberFormat="1" applyFont="1" applyFill="1" applyBorder="1" applyAlignment="1">
      <alignment horizontal="left" vertical="center" wrapText="1"/>
    </xf>
    <xf numFmtId="164" fontId="20" fillId="0" borderId="1" xfId="12" applyNumberFormat="1" applyFont="1" applyFill="1" applyBorder="1" applyAlignment="1">
      <alignment horizontal="left" vertical="center" wrapText="1"/>
    </xf>
    <xf numFmtId="0" fontId="20" fillId="0" borderId="1" xfId="0" applyFont="1" applyFill="1" applyBorder="1" applyAlignment="1" applyProtection="1">
      <alignment horizontal="lef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3" fontId="42" fillId="0" borderId="1" xfId="6" applyNumberFormat="1" applyFont="1" applyFill="1" applyBorder="1" applyAlignment="1" applyProtection="1">
      <alignment horizontal="right" vertical="center"/>
      <protection locked="0"/>
    </xf>
    <xf numFmtId="0" fontId="20" fillId="0" borderId="11"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42" fillId="0" borderId="1" xfId="6" applyFont="1" applyFill="1" applyBorder="1" applyAlignment="1" applyProtection="1">
      <alignment horizontal="right" vertical="center" wrapText="1"/>
    </xf>
    <xf numFmtId="1" fontId="42" fillId="0" borderId="1" xfId="6" applyNumberFormat="1" applyFont="1" applyFill="1" applyBorder="1" applyAlignment="1" applyProtection="1">
      <alignment horizontal="right" vertical="center"/>
      <protection locked="0"/>
    </xf>
    <xf numFmtId="3" fontId="45" fillId="0" borderId="1" xfId="0" applyNumberFormat="1" applyFont="1" applyFill="1" applyBorder="1" applyAlignment="1" applyProtection="1">
      <alignment horizontal="center" vertical="center" wrapText="1"/>
    </xf>
    <xf numFmtId="164" fontId="45" fillId="0" borderId="1" xfId="12" applyNumberFormat="1" applyFont="1" applyFill="1" applyBorder="1" applyAlignment="1" applyProtection="1">
      <alignment horizontal="center" vertical="center" wrapText="1"/>
    </xf>
    <xf numFmtId="164" fontId="42" fillId="0" borderId="1" xfId="12" applyNumberFormat="1" applyFont="1" applyFill="1" applyBorder="1" applyAlignment="1" applyProtection="1">
      <alignment horizontal="center" vertical="center"/>
      <protection locked="0"/>
    </xf>
    <xf numFmtId="0" fontId="20" fillId="0" borderId="15"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0" xfId="0" applyFont="1" applyFill="1" applyBorder="1" applyAlignment="1">
      <alignment horizontal="left" vertical="center" wrapText="1" indent="1"/>
    </xf>
    <xf numFmtId="3" fontId="42" fillId="0" borderId="6" xfId="6" applyNumberFormat="1" applyFont="1" applyFill="1" applyBorder="1" applyAlignment="1" applyProtection="1">
      <alignment horizontal="right" vertical="center"/>
      <protection locked="0"/>
    </xf>
    <xf numFmtId="3" fontId="20" fillId="0" borderId="1" xfId="763" applyNumberFormat="1" applyFont="1" applyFill="1" applyBorder="1" applyAlignment="1" applyProtection="1">
      <alignment vertical="center"/>
      <protection locked="0"/>
    </xf>
    <xf numFmtId="3" fontId="20" fillId="0" borderId="1" xfId="5" applyNumberFormat="1" applyFont="1" applyFill="1" applyBorder="1" applyAlignment="1" applyProtection="1">
      <alignment vertical="center"/>
      <protection locked="0"/>
    </xf>
    <xf numFmtId="14" fontId="20" fillId="0" borderId="1" xfId="5" applyNumberFormat="1" applyFont="1" applyFill="1" applyBorder="1" applyAlignment="1" applyProtection="1">
      <alignment horizontal="right" vertical="center"/>
      <protection locked="0"/>
    </xf>
    <xf numFmtId="3" fontId="41" fillId="0" borderId="0" xfId="1" applyNumberFormat="1" applyFont="1" applyAlignment="1" applyProtection="1">
      <alignment vertical="center"/>
    </xf>
    <xf numFmtId="3" fontId="39" fillId="0" borderId="0" xfId="1" applyNumberFormat="1" applyFont="1" applyAlignment="1" applyProtection="1">
      <alignment vertical="center"/>
    </xf>
    <xf numFmtId="0" fontId="40" fillId="0" borderId="0" xfId="0" applyFont="1"/>
    <xf numFmtId="0"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14" fontId="21" fillId="0" borderId="1" xfId="1" applyNumberFormat="1" applyFont="1" applyBorder="1" applyAlignment="1">
      <alignment horizontal="center" vertical="center" wrapText="1"/>
    </xf>
    <xf numFmtId="0" fontId="21" fillId="2" borderId="1" xfId="5" applyNumberFormat="1" applyFont="1" applyFill="1" applyBorder="1" applyAlignment="1">
      <alignment horizontal="center" vertical="center"/>
    </xf>
    <xf numFmtId="3" fontId="21" fillId="2" borderId="1" xfId="6" applyNumberFormat="1" applyFont="1" applyFill="1" applyBorder="1" applyAlignment="1" applyProtection="1">
      <alignment vertical="center" wrapText="1"/>
    </xf>
    <xf numFmtId="14" fontId="21" fillId="2" borderId="1" xfId="1" applyNumberFormat="1" applyFont="1" applyFill="1" applyBorder="1" applyAlignment="1" applyProtection="1">
      <alignment vertical="center"/>
      <protection locked="0"/>
    </xf>
    <xf numFmtId="0" fontId="21" fillId="2" borderId="1" xfId="5" applyFont="1" applyFill="1" applyBorder="1" applyAlignment="1" applyProtection="1">
      <alignment vertical="center"/>
      <protection locked="0"/>
    </xf>
    <xf numFmtId="0" fontId="20" fillId="0" borderId="1" xfId="5" applyNumberFormat="1" applyFont="1" applyFill="1" applyBorder="1" applyAlignment="1">
      <alignment horizontal="center" vertical="center"/>
    </xf>
    <xf numFmtId="3" fontId="20" fillId="0" borderId="1" xfId="0" applyNumberFormat="1" applyFont="1" applyBorder="1" applyAlignment="1"/>
    <xf numFmtId="14" fontId="20" fillId="0" borderId="1" xfId="1" applyNumberFormat="1" applyFont="1" applyFill="1" applyBorder="1" applyAlignment="1" applyProtection="1">
      <alignment horizontal="center" vertical="center"/>
      <protection locked="0"/>
    </xf>
    <xf numFmtId="0" fontId="20" fillId="0" borderId="1" xfId="5" applyFont="1" applyFill="1" applyBorder="1" applyAlignment="1" applyProtection="1">
      <alignment vertical="center"/>
      <protection locked="0"/>
    </xf>
    <xf numFmtId="0" fontId="21" fillId="0" borderId="1" xfId="5" applyNumberFormat="1" applyFont="1" applyFill="1" applyBorder="1" applyAlignment="1">
      <alignment horizontal="center" vertical="center"/>
    </xf>
    <xf numFmtId="0" fontId="20" fillId="0" borderId="1" xfId="1" applyFont="1" applyBorder="1" applyAlignment="1">
      <alignment vertical="center"/>
    </xf>
    <xf numFmtId="3" fontId="37" fillId="0" borderId="1" xfId="72" applyNumberFormat="1" applyFont="1" applyFill="1" applyBorder="1" applyAlignment="1" applyProtection="1">
      <alignment horizontal="center" vertical="center"/>
      <protection locked="0"/>
    </xf>
    <xf numFmtId="4" fontId="20" fillId="0" borderId="1" xfId="0" applyNumberFormat="1" applyFont="1" applyFill="1" applyBorder="1" applyAlignment="1">
      <alignment horizontal="center" vertical="center"/>
    </xf>
    <xf numFmtId="4" fontId="21" fillId="2" borderId="1" xfId="5" applyNumberFormat="1" applyFont="1" applyFill="1" applyBorder="1" applyAlignment="1" applyProtection="1">
      <alignment horizontal="right" vertical="center"/>
      <protection locked="0"/>
    </xf>
    <xf numFmtId="14" fontId="21" fillId="2" borderId="1" xfId="5" applyNumberFormat="1" applyFont="1" applyFill="1" applyBorder="1" applyAlignment="1" applyProtection="1">
      <alignment horizontal="left" vertical="center"/>
      <protection locked="0"/>
    </xf>
    <xf numFmtId="0" fontId="20" fillId="0" borderId="1" xfId="5" applyNumberFormat="1" applyFont="1" applyBorder="1" applyAlignment="1">
      <alignment horizontal="center" vertical="center"/>
    </xf>
    <xf numFmtId="4" fontId="20" fillId="0" borderId="1" xfId="5" applyNumberFormat="1" applyFont="1" applyFill="1" applyBorder="1" applyAlignment="1" applyProtection="1">
      <alignment horizontal="right" vertical="center"/>
      <protection locked="0"/>
    </xf>
    <xf numFmtId="14" fontId="20" fillId="0" borderId="1" xfId="5" applyNumberFormat="1" applyFont="1" applyFill="1" applyBorder="1" applyAlignment="1" applyProtection="1">
      <alignment horizontal="left" vertical="center"/>
      <protection locked="0"/>
    </xf>
    <xf numFmtId="0" fontId="20" fillId="0" borderId="1" xfId="5" applyFont="1" applyBorder="1" applyAlignment="1" applyProtection="1">
      <alignment vertical="center"/>
      <protection locked="0"/>
    </xf>
    <xf numFmtId="3" fontId="20" fillId="0" borderId="1" xfId="0" applyNumberFormat="1" applyFont="1" applyBorder="1" applyAlignment="1" applyProtection="1">
      <alignment horizontal="right"/>
      <protection locked="0"/>
    </xf>
    <xf numFmtId="14" fontId="20" fillId="0" borderId="1" xfId="5" applyNumberFormat="1" applyFont="1" applyBorder="1" applyAlignment="1" applyProtection="1">
      <alignment horizontal="left" vertical="center"/>
      <protection locked="0"/>
    </xf>
    <xf numFmtId="0" fontId="21" fillId="2" borderId="1" xfId="1" applyNumberFormat="1" applyFont="1" applyFill="1" applyBorder="1" applyAlignment="1">
      <alignment horizontal="center" vertical="center"/>
    </xf>
    <xf numFmtId="0" fontId="21" fillId="2" borderId="1" xfId="1" applyFont="1" applyFill="1" applyBorder="1" applyAlignment="1">
      <alignment horizontal="left" vertical="center"/>
    </xf>
    <xf numFmtId="4" fontId="21" fillId="2" borderId="1" xfId="1" applyNumberFormat="1" applyFont="1" applyFill="1" applyBorder="1" applyAlignment="1">
      <alignment horizontal="right" vertical="center"/>
    </xf>
    <xf numFmtId="14" fontId="20" fillId="2" borderId="1" xfId="1" applyNumberFormat="1" applyFont="1" applyFill="1" applyBorder="1" applyAlignment="1">
      <alignment vertical="center"/>
    </xf>
    <xf numFmtId="0" fontId="20" fillId="2" borderId="1" xfId="1" applyFont="1" applyFill="1" applyBorder="1" applyAlignment="1">
      <alignment vertical="center"/>
    </xf>
    <xf numFmtId="0" fontId="20" fillId="0" borderId="1" xfId="1" applyNumberFormat="1" applyFont="1" applyBorder="1" applyAlignment="1">
      <alignment horizontal="center" vertical="center"/>
    </xf>
    <xf numFmtId="49" fontId="20" fillId="0" borderId="1" xfId="0" applyNumberFormat="1" applyFont="1" applyBorder="1" applyAlignment="1">
      <alignment horizontal="left"/>
    </xf>
    <xf numFmtId="0" fontId="20" fillId="0" borderId="1" xfId="1" applyFont="1" applyBorder="1" applyAlignment="1">
      <alignment horizontal="right" vertical="center"/>
    </xf>
    <xf numFmtId="14" fontId="20" fillId="0" borderId="1" xfId="1" applyNumberFormat="1" applyFont="1" applyBorder="1" applyAlignment="1">
      <alignment vertical="center"/>
    </xf>
    <xf numFmtId="169" fontId="20" fillId="3" borderId="1" xfId="6" applyNumberFormat="1" applyFont="1" applyFill="1" applyBorder="1" applyAlignment="1" applyProtection="1">
      <alignment vertical="center"/>
      <protection locked="0"/>
    </xf>
    <xf numFmtId="170" fontId="20" fillId="0" borderId="1" xfId="6" applyNumberFormat="1" applyFont="1" applyFill="1" applyBorder="1" applyAlignment="1" applyProtection="1">
      <alignment horizontal="right" vertical="center"/>
      <protection locked="0"/>
    </xf>
    <xf numFmtId="3" fontId="20" fillId="0" borderId="1" xfId="6" applyNumberFormat="1" applyFont="1" applyFill="1" applyBorder="1" applyAlignment="1" applyProtection="1">
      <alignment horizontal="right" vertical="center"/>
      <protection locked="0"/>
    </xf>
    <xf numFmtId="3" fontId="39" fillId="0" borderId="0" xfId="0" applyNumberFormat="1" applyFont="1" applyFill="1" applyBorder="1" applyAlignment="1" applyProtection="1">
      <alignment vertical="center" wrapText="1"/>
    </xf>
    <xf numFmtId="3" fontId="35" fillId="0" borderId="1" xfId="0" applyNumberFormat="1" applyFont="1" applyFill="1" applyBorder="1" applyAlignment="1" applyProtection="1">
      <alignment horizontal="center" vertical="center" wrapText="1"/>
    </xf>
    <xf numFmtId="1" fontId="20" fillId="0" borderId="1" xfId="6" applyNumberFormat="1" applyFont="1" applyFill="1" applyBorder="1" applyAlignment="1" applyProtection="1">
      <alignment horizontal="right" vertical="center"/>
      <protection locked="0"/>
    </xf>
    <xf numFmtId="3" fontId="35" fillId="0" borderId="1" xfId="0" applyNumberFormat="1" applyFont="1" applyFill="1" applyBorder="1" applyAlignment="1" applyProtection="1">
      <alignment horizontal="right" vertical="center" wrapText="1"/>
    </xf>
    <xf numFmtId="1" fontId="21" fillId="0" borderId="1" xfId="6" applyNumberFormat="1" applyFont="1" applyFill="1" applyBorder="1" applyAlignment="1" applyProtection="1">
      <alignment horizontal="right" vertical="center" wrapText="1"/>
    </xf>
    <xf numFmtId="3" fontId="0" fillId="0" borderId="0" xfId="0" applyNumberFormat="1"/>
    <xf numFmtId="3" fontId="21" fillId="9" borderId="1" xfId="6" applyNumberFormat="1" applyFont="1" applyFill="1" applyBorder="1" applyAlignment="1">
      <alignment horizontal="right" vertical="center" wrapText="1"/>
    </xf>
    <xf numFmtId="164" fontId="39" fillId="0" borderId="1" xfId="12" applyNumberFormat="1" applyFont="1" applyFill="1" applyBorder="1" applyAlignment="1" applyProtection="1">
      <alignment horizontal="left" vertical="center" wrapText="1"/>
      <protection locked="0"/>
    </xf>
    <xf numFmtId="164" fontId="21" fillId="0" borderId="1" xfId="12" applyNumberFormat="1" applyFont="1" applyFill="1" applyBorder="1" applyAlignment="1" applyProtection="1">
      <alignment horizontal="center" vertical="center"/>
    </xf>
    <xf numFmtId="1" fontId="21" fillId="2" borderId="1" xfId="6" applyNumberFormat="1" applyFont="1" applyFill="1" applyBorder="1" applyAlignment="1" applyProtection="1">
      <alignment horizontal="center" vertical="center"/>
    </xf>
    <xf numFmtId="3" fontId="20" fillId="0" borderId="6" xfId="6" applyNumberFormat="1" applyFont="1" applyFill="1" applyBorder="1" applyAlignment="1">
      <alignment horizontal="right" vertical="center" wrapText="1"/>
    </xf>
    <xf numFmtId="49" fontId="20" fillId="11" borderId="1" xfId="12" applyNumberFormat="1" applyFont="1" applyFill="1" applyBorder="1" applyAlignment="1" applyProtection="1">
      <alignment vertical="center" wrapText="1"/>
      <protection locked="0"/>
    </xf>
    <xf numFmtId="164" fontId="20" fillId="11" borderId="1" xfId="12" applyNumberFormat="1" applyFont="1" applyFill="1" applyBorder="1" applyAlignment="1" applyProtection="1">
      <alignment vertical="center" wrapText="1"/>
      <protection locked="0"/>
    </xf>
    <xf numFmtId="3" fontId="0" fillId="0" borderId="0" xfId="0" applyNumberFormat="1" applyFill="1" applyAlignment="1">
      <alignment vertical="center"/>
    </xf>
    <xf numFmtId="164" fontId="20" fillId="11" borderId="1" xfId="12" applyNumberFormat="1" applyFont="1" applyFill="1" applyBorder="1" applyAlignment="1" applyProtection="1">
      <alignment horizontal="left" vertical="center"/>
      <protection locked="0"/>
    </xf>
    <xf numFmtId="0" fontId="37" fillId="11" borderId="14" xfId="0" applyFont="1" applyFill="1" applyBorder="1" applyAlignment="1">
      <alignment horizontal="left" vertical="top" wrapText="1"/>
    </xf>
    <xf numFmtId="49" fontId="20" fillId="11" borderId="1" xfId="12" applyNumberFormat="1" applyFont="1" applyFill="1" applyBorder="1" applyAlignment="1" applyProtection="1">
      <alignment horizontal="left" vertical="center" wrapText="1"/>
      <protection locked="0"/>
    </xf>
    <xf numFmtId="0" fontId="37" fillId="11" borderId="1" xfId="0" applyFont="1" applyFill="1" applyBorder="1" applyAlignment="1">
      <alignment wrapText="1"/>
    </xf>
    <xf numFmtId="164" fontId="20" fillId="11" borderId="1" xfId="12" applyNumberFormat="1" applyFont="1" applyFill="1" applyBorder="1" applyAlignment="1" applyProtection="1">
      <alignment horizontal="left" vertical="center" wrapText="1"/>
      <protection locked="0"/>
    </xf>
    <xf numFmtId="3" fontId="20" fillId="0" borderId="4" xfId="6" applyNumberFormat="1" applyFont="1" applyBorder="1" applyAlignment="1">
      <alignment horizontal="right" vertical="center" wrapText="1"/>
    </xf>
    <xf numFmtId="3" fontId="27" fillId="0" borderId="1" xfId="0" applyNumberFormat="1" applyFont="1" applyBorder="1" applyAlignment="1">
      <alignment horizontal="right" vertical="center" wrapText="1"/>
    </xf>
    <xf numFmtId="3" fontId="27" fillId="0" borderId="6" xfId="0" applyNumberFormat="1" applyFont="1" applyBorder="1" applyAlignment="1">
      <alignment horizontal="right" vertical="center" wrapText="1"/>
    </xf>
    <xf numFmtId="3" fontId="20" fillId="0" borderId="1" xfId="6" applyNumberFormat="1" applyFont="1" applyBorder="1" applyAlignment="1">
      <alignment horizontal="right" vertical="center" wrapText="1"/>
    </xf>
    <xf numFmtId="3" fontId="20" fillId="0" borderId="9" xfId="6" applyNumberFormat="1" applyFont="1" applyBorder="1" applyAlignment="1">
      <alignment horizontal="right" vertical="center" wrapText="1"/>
    </xf>
    <xf numFmtId="164" fontId="20" fillId="0" borderId="1" xfId="12" applyNumberFormat="1" applyFont="1" applyBorder="1" applyAlignment="1" applyProtection="1">
      <alignment horizontal="left" vertical="center" wrapText="1"/>
      <protection locked="0"/>
    </xf>
    <xf numFmtId="164" fontId="20" fillId="0" borderId="1" xfId="12" applyNumberFormat="1" applyFont="1" applyBorder="1" applyAlignment="1">
      <alignment vertical="center" wrapText="1"/>
    </xf>
    <xf numFmtId="164" fontId="20" fillId="0" borderId="1" xfId="12" applyNumberFormat="1" applyFont="1" applyBorder="1" applyAlignment="1" applyProtection="1">
      <alignment vertical="center" wrapText="1"/>
      <protection locked="0"/>
    </xf>
    <xf numFmtId="164" fontId="20" fillId="0" borderId="1" xfId="12" applyNumberFormat="1" applyFont="1" applyBorder="1" applyAlignment="1" applyProtection="1">
      <alignment horizontal="center" vertical="center"/>
      <protection locked="0"/>
    </xf>
    <xf numFmtId="164" fontId="20" fillId="0" borderId="1" xfId="12" applyNumberFormat="1" applyFont="1" applyBorder="1" applyAlignment="1" applyProtection="1">
      <alignment horizontal="left" vertical="center"/>
      <protection locked="0"/>
    </xf>
    <xf numFmtId="3" fontId="20" fillId="3" borderId="1"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1" fontId="20" fillId="2" borderId="1" xfId="6" applyNumberFormat="1" applyFont="1" applyFill="1" applyBorder="1" applyAlignment="1">
      <alignment horizontal="center" vertical="center" wrapText="1"/>
    </xf>
    <xf numFmtId="3" fontId="20" fillId="4" borderId="1" xfId="6" applyNumberFormat="1" applyFont="1" applyFill="1" applyBorder="1" applyAlignment="1">
      <alignment horizontal="right" vertical="center" wrapText="1"/>
    </xf>
    <xf numFmtId="3" fontId="21" fillId="2" borderId="1" xfId="0" applyNumberFormat="1" applyFont="1" applyFill="1" applyBorder="1" applyAlignment="1">
      <alignment horizontal="right" vertical="center" wrapText="1"/>
    </xf>
    <xf numFmtId="49" fontId="20" fillId="3" borderId="1" xfId="12" applyNumberFormat="1" applyFont="1" applyFill="1" applyBorder="1" applyAlignment="1" applyProtection="1">
      <alignment horizontal="left" vertical="center" wrapText="1"/>
      <protection locked="0"/>
    </xf>
    <xf numFmtId="49" fontId="20" fillId="0" borderId="1" xfId="12" applyNumberFormat="1" applyFont="1" applyBorder="1" applyAlignment="1" applyProtection="1">
      <alignment horizontal="left" vertical="center" wrapText="1"/>
      <protection locked="0"/>
    </xf>
    <xf numFmtId="164" fontId="20" fillId="2" borderId="1" xfId="12" applyNumberFormat="1" applyFont="1" applyFill="1" applyBorder="1" applyAlignment="1">
      <alignment horizontal="center" vertical="center"/>
    </xf>
    <xf numFmtId="164" fontId="21" fillId="6" borderId="1" xfId="12" applyNumberFormat="1" applyFont="1" applyFill="1" applyBorder="1" applyAlignment="1">
      <alignment horizontal="left" vertical="center"/>
    </xf>
    <xf numFmtId="49" fontId="27" fillId="11" borderId="0" xfId="0" applyNumberFormat="1" applyFont="1" applyFill="1" applyAlignment="1">
      <alignment wrapText="1"/>
    </xf>
    <xf numFmtId="164" fontId="21" fillId="0" borderId="1" xfId="12" applyNumberFormat="1" applyFont="1" applyBorder="1" applyAlignment="1" applyProtection="1">
      <alignment horizontal="center" vertical="center"/>
      <protection locked="0"/>
    </xf>
    <xf numFmtId="3" fontId="20" fillId="0" borderId="1" xfId="6" applyNumberFormat="1" applyFont="1" applyBorder="1" applyAlignment="1">
      <alignment horizontal="right" vertical="center"/>
    </xf>
    <xf numFmtId="164" fontId="20" fillId="0" borderId="1" xfId="12" applyNumberFormat="1" applyFont="1" applyBorder="1" applyAlignment="1" applyProtection="1">
      <alignment vertical="center"/>
      <protection locked="0"/>
    </xf>
    <xf numFmtId="164" fontId="20" fillId="11" borderId="1" xfId="12" applyNumberFormat="1" applyFont="1" applyFill="1" applyBorder="1" applyAlignment="1" applyProtection="1">
      <alignment horizontal="center" vertical="center" wrapText="1"/>
      <protection locked="0"/>
    </xf>
    <xf numFmtId="164" fontId="20" fillId="0" borderId="1" xfId="12" applyNumberFormat="1" applyFont="1" applyBorder="1" applyAlignment="1" applyProtection="1">
      <alignment horizontal="center" vertical="center" wrapText="1"/>
      <protection locked="0"/>
    </xf>
    <xf numFmtId="164" fontId="21" fillId="9" borderId="1" xfId="12" applyNumberFormat="1" applyFont="1" applyFill="1" applyBorder="1" applyAlignment="1">
      <alignment horizontal="center" vertical="center" wrapText="1"/>
    </xf>
    <xf numFmtId="0" fontId="27" fillId="0" borderId="0" xfId="0" applyFont="1" applyAlignment="1">
      <alignment vertical="center" wrapText="1"/>
    </xf>
    <xf numFmtId="1" fontId="35" fillId="0" borderId="1" xfId="6" applyNumberFormat="1" applyFont="1" applyFill="1" applyBorder="1" applyAlignment="1" applyProtection="1">
      <alignment horizontal="center" vertical="center" wrapText="1"/>
    </xf>
    <xf numFmtId="1" fontId="20" fillId="0" borderId="0" xfId="6" applyNumberFormat="1" applyFont="1" applyFill="1" applyAlignment="1" applyProtection="1">
      <alignment vertical="center"/>
    </xf>
    <xf numFmtId="3" fontId="35" fillId="0" borderId="6" xfId="6" applyNumberFormat="1" applyFont="1" applyFill="1" applyBorder="1" applyAlignment="1" applyProtection="1">
      <alignment horizontal="right" vertical="center"/>
      <protection locked="0"/>
    </xf>
    <xf numFmtId="164" fontId="20" fillId="0" borderId="6" xfId="12" applyNumberFormat="1" applyFont="1" applyFill="1" applyBorder="1" applyAlignment="1" applyProtection="1">
      <alignment horizontal="center" vertical="center"/>
      <protection locked="0"/>
    </xf>
    <xf numFmtId="3" fontId="20" fillId="0" borderId="0" xfId="6" applyNumberFormat="1" applyFont="1" applyFill="1" applyAlignment="1" applyProtection="1">
      <alignment vertical="center"/>
    </xf>
    <xf numFmtId="0" fontId="20" fillId="0" borderId="16" xfId="0" applyFont="1" applyFill="1" applyBorder="1" applyAlignment="1">
      <alignment horizontal="center" vertical="center" wrapText="1"/>
    </xf>
    <xf numFmtId="0" fontId="20" fillId="0" borderId="4" xfId="0" applyFont="1" applyFill="1" applyBorder="1" applyAlignment="1">
      <alignment vertical="center" wrapText="1"/>
    </xf>
    <xf numFmtId="0" fontId="35" fillId="0" borderId="4" xfId="6" applyFont="1" applyFill="1" applyBorder="1" applyAlignment="1" applyProtection="1">
      <alignment horizontal="right" vertical="center" wrapText="1"/>
    </xf>
    <xf numFmtId="1" fontId="35" fillId="0" borderId="4" xfId="6" applyNumberFormat="1" applyFont="1" applyFill="1" applyBorder="1" applyAlignment="1" applyProtection="1">
      <alignment horizontal="right" vertical="center"/>
      <protection locked="0"/>
    </xf>
    <xf numFmtId="3" fontId="35" fillId="0" borderId="4" xfId="6" applyNumberFormat="1" applyFont="1" applyFill="1" applyBorder="1" applyAlignment="1" applyProtection="1">
      <alignment horizontal="right" vertical="center"/>
      <protection locked="0"/>
    </xf>
    <xf numFmtId="0" fontId="35" fillId="0" borderId="6" xfId="6" applyFont="1" applyFill="1" applyBorder="1" applyAlignment="1" applyProtection="1">
      <alignment horizontal="right" vertical="center" wrapText="1"/>
    </xf>
    <xf numFmtId="1" fontId="35" fillId="0" borderId="6" xfId="6" applyNumberFormat="1" applyFont="1" applyFill="1" applyBorder="1" applyAlignment="1" applyProtection="1">
      <alignment horizontal="right" vertical="center"/>
      <protection locked="0"/>
    </xf>
    <xf numFmtId="0" fontId="20" fillId="0" borderId="1" xfId="0" applyFont="1" applyFill="1" applyBorder="1" applyAlignment="1">
      <alignment horizontal="center" vertical="center" wrapText="1"/>
    </xf>
    <xf numFmtId="3" fontId="35" fillId="0" borderId="0" xfId="6" applyNumberFormat="1" applyFont="1" applyFill="1" applyBorder="1" applyAlignment="1" applyProtection="1">
      <alignment horizontal="right" vertical="center"/>
      <protection locked="0"/>
    </xf>
    <xf numFmtId="0" fontId="35" fillId="0" borderId="1" xfId="6" applyFont="1" applyFill="1" applyBorder="1" applyAlignment="1" applyProtection="1">
      <alignment vertical="center"/>
    </xf>
    <xf numFmtId="3" fontId="20" fillId="0" borderId="1" xfId="6" applyNumberFormat="1" applyFont="1" applyFill="1" applyBorder="1" applyAlignment="1" applyProtection="1">
      <alignment vertical="center"/>
    </xf>
    <xf numFmtId="0" fontId="20" fillId="0" borderId="6" xfId="6" applyFont="1" applyFill="1" applyBorder="1" applyAlignment="1" applyProtection="1">
      <alignment vertical="center"/>
    </xf>
    <xf numFmtId="1" fontId="20" fillId="0" borderId="1" xfId="6" applyNumberFormat="1" applyFont="1" applyFill="1" applyBorder="1" applyAlignment="1" applyProtection="1">
      <alignment vertical="center"/>
    </xf>
    <xf numFmtId="0" fontId="20" fillId="0" borderId="10" xfId="0" applyFont="1" applyFill="1" applyBorder="1" applyAlignment="1">
      <alignment vertical="center" wrapText="1"/>
    </xf>
    <xf numFmtId="0" fontId="20" fillId="0" borderId="6" xfId="0" applyFont="1" applyFill="1" applyBorder="1" applyAlignment="1">
      <alignment horizontal="center" vertical="center" wrapText="1"/>
    </xf>
    <xf numFmtId="0" fontId="20" fillId="0" borderId="17" xfId="0" applyFont="1" applyFill="1" applyBorder="1" applyAlignment="1">
      <alignment vertical="center" wrapText="1"/>
    </xf>
    <xf numFmtId="3" fontId="21" fillId="0" borderId="0" xfId="6" applyNumberFormat="1" applyFont="1" applyFill="1" applyAlignment="1" applyProtection="1">
      <alignment vertical="center"/>
    </xf>
    <xf numFmtId="4" fontId="21" fillId="0" borderId="1" xfId="1" applyNumberFormat="1" applyFont="1" applyBorder="1" applyAlignment="1">
      <alignment vertical="center" wrapText="1"/>
    </xf>
    <xf numFmtId="171" fontId="25" fillId="2" borderId="1" xfId="72" applyNumberFormat="1" applyFont="1" applyFill="1" applyBorder="1" applyAlignment="1" applyProtection="1">
      <alignment horizontal="right"/>
      <protection locked="0"/>
    </xf>
    <xf numFmtId="14" fontId="20" fillId="0" borderId="1" xfId="0" applyNumberFormat="1" applyFont="1" applyBorder="1" applyAlignment="1"/>
    <xf numFmtId="0" fontId="37" fillId="0" borderId="1" xfId="5" applyFont="1" applyFill="1" applyBorder="1" applyAlignment="1" applyProtection="1">
      <alignment vertical="center"/>
      <protection locked="0"/>
    </xf>
    <xf numFmtId="4" fontId="20" fillId="0" borderId="1" xfId="0" applyNumberFormat="1" applyFont="1" applyBorder="1" applyAlignment="1" applyProtection="1">
      <protection locked="0"/>
    </xf>
    <xf numFmtId="0" fontId="37" fillId="0" borderId="1" xfId="0" applyFont="1" applyBorder="1" applyAlignment="1"/>
    <xf numFmtId="4" fontId="20" fillId="0" borderId="1" xfId="0" applyNumberFormat="1" applyFont="1" applyBorder="1" applyAlignment="1"/>
    <xf numFmtId="3" fontId="37" fillId="0" borderId="1" xfId="0" applyNumberFormat="1" applyFont="1" applyBorder="1" applyAlignment="1"/>
    <xf numFmtId="1" fontId="20" fillId="0" borderId="13" xfId="0" applyNumberFormat="1" applyFont="1" applyBorder="1" applyAlignment="1"/>
    <xf numFmtId="3" fontId="46" fillId="0" borderId="1" xfId="0" applyNumberFormat="1" applyFont="1" applyBorder="1" applyAlignment="1" applyProtection="1">
      <protection locked="0"/>
    </xf>
    <xf numFmtId="3" fontId="21" fillId="2" borderId="1" xfId="5" applyNumberFormat="1" applyFont="1" applyFill="1" applyBorder="1" applyAlignment="1" applyProtection="1">
      <alignment vertical="center"/>
      <protection locked="0"/>
    </xf>
    <xf numFmtId="3" fontId="21" fillId="2" borderId="1" xfId="1" applyNumberFormat="1" applyFont="1" applyFill="1" applyBorder="1" applyAlignment="1">
      <alignment vertical="center"/>
    </xf>
    <xf numFmtId="3" fontId="21" fillId="4" borderId="4" xfId="0" applyNumberFormat="1" applyFont="1" applyFill="1" applyBorder="1" applyAlignment="1" applyProtection="1">
      <alignment horizontal="right" vertical="center"/>
      <protection locked="0"/>
    </xf>
    <xf numFmtId="3" fontId="20" fillId="0" borderId="1" xfId="0" applyNumberFormat="1" applyFont="1" applyBorder="1" applyAlignment="1">
      <alignment horizontal="right" vertical="center" wrapText="1"/>
    </xf>
    <xf numFmtId="3" fontId="20" fillId="0" borderId="6" xfId="0" applyNumberFormat="1" applyFont="1" applyBorder="1" applyAlignment="1" applyProtection="1">
      <alignment horizontal="right" vertical="center"/>
      <protection locked="0"/>
    </xf>
    <xf numFmtId="3" fontId="20" fillId="4" borderId="1" xfId="0" applyNumberFormat="1" applyFont="1" applyFill="1" applyBorder="1" applyAlignment="1" applyProtection="1">
      <alignment horizontal="right"/>
      <protection locked="0"/>
    </xf>
    <xf numFmtId="3" fontId="20" fillId="2" borderId="1" xfId="0" applyNumberFormat="1" applyFont="1" applyFill="1" applyBorder="1" applyAlignment="1" applyProtection="1">
      <alignment horizontal="right"/>
      <protection locked="0"/>
    </xf>
    <xf numFmtId="49" fontId="20" fillId="12" borderId="1" xfId="12" applyNumberFormat="1" applyFont="1" applyFill="1" applyBorder="1" applyAlignment="1" applyProtection="1">
      <alignment horizontal="left" vertical="center" wrapText="1"/>
      <protection locked="0"/>
    </xf>
    <xf numFmtId="164" fontId="20" fillId="12" borderId="1" xfId="12" applyNumberFormat="1" applyFont="1" applyFill="1" applyBorder="1" applyAlignment="1">
      <alignment vertical="center" wrapText="1"/>
    </xf>
    <xf numFmtId="164" fontId="20" fillId="12" borderId="1" xfId="12" applyNumberFormat="1" applyFont="1" applyFill="1" applyBorder="1" applyAlignment="1" applyProtection="1">
      <alignment horizontal="left" vertical="center" wrapText="1"/>
      <protection locked="0"/>
    </xf>
    <xf numFmtId="164" fontId="20" fillId="12" borderId="1" xfId="12" applyNumberFormat="1" applyFont="1" applyFill="1" applyBorder="1" applyAlignment="1">
      <alignment horizontal="left" vertical="center" wrapText="1"/>
    </xf>
    <xf numFmtId="49" fontId="20" fillId="12" borderId="1" xfId="12" applyNumberFormat="1" applyFont="1" applyFill="1" applyBorder="1" applyAlignment="1" applyProtection="1">
      <alignment vertical="center" wrapText="1"/>
      <protection locked="0"/>
    </xf>
    <xf numFmtId="164" fontId="20" fillId="12" borderId="1" xfId="12" applyNumberFormat="1" applyFont="1" applyFill="1" applyBorder="1" applyAlignment="1" applyProtection="1">
      <alignment vertical="center" wrapText="1"/>
      <protection locked="0"/>
    </xf>
    <xf numFmtId="3" fontId="20" fillId="12" borderId="1" xfId="0" applyNumberFormat="1" applyFont="1" applyFill="1" applyBorder="1" applyAlignment="1" applyProtection="1">
      <alignment vertical="center" wrapText="1"/>
    </xf>
    <xf numFmtId="164" fontId="20" fillId="12" borderId="1" xfId="12" applyNumberFormat="1" applyFont="1" applyFill="1" applyBorder="1" applyAlignment="1" applyProtection="1">
      <alignment horizontal="left" vertical="center" wrapText="1"/>
    </xf>
    <xf numFmtId="0" fontId="20" fillId="12" borderId="0" xfId="0" applyFont="1" applyFill="1" applyAlignment="1">
      <alignment wrapText="1"/>
    </xf>
    <xf numFmtId="0" fontId="20" fillId="12" borderId="1" xfId="0" applyFont="1" applyFill="1" applyBorder="1" applyAlignment="1">
      <alignment wrapText="1"/>
    </xf>
    <xf numFmtId="1" fontId="21" fillId="2" borderId="1" xfId="0" applyNumberFormat="1" applyFont="1" applyFill="1" applyBorder="1" applyAlignment="1">
      <alignment horizontal="right" vertical="center" wrapText="1"/>
    </xf>
    <xf numFmtId="1" fontId="20" fillId="2" borderId="1" xfId="0" applyNumberFormat="1" applyFont="1" applyFill="1" applyBorder="1" applyAlignment="1">
      <alignment horizontal="right" vertical="center" wrapText="1"/>
    </xf>
    <xf numFmtId="164" fontId="20" fillId="3" borderId="1" xfId="12" applyNumberFormat="1" applyFont="1" applyFill="1" applyBorder="1" applyAlignment="1" applyProtection="1">
      <alignment horizontal="left" vertical="center" wrapText="1"/>
    </xf>
    <xf numFmtId="164" fontId="20" fillId="3" borderId="1" xfId="12" applyNumberFormat="1" applyFont="1" applyFill="1" applyBorder="1" applyAlignment="1" applyProtection="1">
      <alignment horizontal="left" vertical="center" wrapText="1"/>
      <protection locked="0"/>
    </xf>
    <xf numFmtId="49" fontId="20" fillId="3" borderId="1" xfId="12" applyNumberFormat="1" applyFont="1" applyFill="1" applyBorder="1" applyAlignment="1" applyProtection="1">
      <alignment vertical="center" wrapText="1"/>
      <protection locked="0"/>
    </xf>
    <xf numFmtId="3" fontId="20" fillId="2" borderId="1" xfId="0" applyNumberFormat="1" applyFont="1" applyFill="1" applyBorder="1" applyAlignment="1" applyProtection="1">
      <alignment horizontal="center" vertical="center" wrapText="1"/>
    </xf>
    <xf numFmtId="3" fontId="21" fillId="2" borderId="1" xfId="1" applyNumberFormat="1" applyFont="1" applyFill="1" applyBorder="1" applyAlignment="1" applyProtection="1">
      <alignment horizontal="right" vertical="center" wrapText="1"/>
    </xf>
    <xf numFmtId="1" fontId="20" fillId="2" borderId="1" xfId="0" applyNumberFormat="1" applyFont="1" applyFill="1" applyBorder="1" applyAlignment="1">
      <alignment horizontal="right" vertical="center"/>
    </xf>
    <xf numFmtId="3" fontId="20" fillId="2" borderId="1" xfId="0" applyNumberFormat="1" applyFont="1" applyFill="1" applyBorder="1" applyAlignment="1" applyProtection="1">
      <alignment horizontal="right" vertical="center"/>
    </xf>
    <xf numFmtId="3" fontId="20" fillId="2" borderId="0" xfId="0" applyNumberFormat="1" applyFont="1" applyFill="1" applyBorder="1" applyAlignment="1" applyProtection="1">
      <alignment horizontal="center" vertical="center"/>
    </xf>
    <xf numFmtId="3" fontId="19" fillId="0" borderId="0" xfId="0" applyNumberFormat="1" applyFont="1" applyAlignment="1">
      <alignment vertical="center"/>
    </xf>
    <xf numFmtId="3" fontId="39" fillId="0" borderId="1" xfId="1" applyNumberFormat="1" applyFont="1" applyBorder="1" applyAlignment="1" applyProtection="1">
      <alignment vertical="center"/>
    </xf>
    <xf numFmtId="164" fontId="21" fillId="2" borderId="6" xfId="12" applyNumberFormat="1" applyFont="1" applyFill="1" applyBorder="1" applyAlignment="1">
      <alignment horizontal="center" vertical="center" wrapText="1"/>
    </xf>
    <xf numFmtId="164" fontId="21" fillId="6" borderId="1" xfId="12" applyNumberFormat="1" applyFont="1" applyFill="1" applyBorder="1" applyAlignment="1" applyProtection="1">
      <alignment horizontal="center" vertical="center"/>
      <protection locked="0"/>
    </xf>
    <xf numFmtId="0" fontId="20" fillId="3" borderId="1" xfId="6" applyFont="1" applyFill="1" applyBorder="1" applyAlignment="1">
      <alignment horizontal="center" vertical="center"/>
    </xf>
    <xf numFmtId="3" fontId="28" fillId="8" borderId="1" xfId="0" applyNumberFormat="1" applyFont="1" applyFill="1" applyBorder="1" applyAlignment="1">
      <alignment horizontal="center" vertical="center" wrapText="1"/>
    </xf>
    <xf numFmtId="164" fontId="28" fillId="8" borderId="1" xfId="12" applyNumberFormat="1" applyFont="1" applyFill="1" applyBorder="1" applyAlignment="1">
      <alignment horizontal="center" vertical="center" wrapText="1"/>
    </xf>
    <xf numFmtId="1" fontId="28" fillId="8" borderId="1" xfId="12" applyNumberFormat="1" applyFont="1" applyFill="1" applyBorder="1" applyAlignment="1">
      <alignment horizontal="center" vertical="center" wrapText="1"/>
    </xf>
    <xf numFmtId="0" fontId="21" fillId="3" borderId="1" xfId="0" applyFont="1" applyFill="1" applyBorder="1" applyAlignment="1">
      <alignment horizontal="center" vertical="center"/>
    </xf>
    <xf numFmtId="49" fontId="20" fillId="0" borderId="5" xfId="6" applyNumberFormat="1" applyFont="1" applyBorder="1" applyAlignment="1">
      <alignment horizontal="center" vertical="center"/>
    </xf>
    <xf numFmtId="0" fontId="20" fillId="0" borderId="4" xfId="6" applyFont="1" applyBorder="1" applyAlignment="1">
      <alignment vertical="center" wrapText="1"/>
    </xf>
    <xf numFmtId="1" fontId="20" fillId="0" borderId="4" xfId="6" applyNumberFormat="1" applyFont="1" applyBorder="1" applyAlignment="1">
      <alignment horizontal="center" vertical="center" wrapText="1"/>
    </xf>
    <xf numFmtId="0" fontId="27" fillId="0" borderId="1" xfId="0" applyFont="1" applyBorder="1" applyAlignment="1">
      <alignment horizontal="left" vertical="center" wrapText="1" readingOrder="1"/>
    </xf>
    <xf numFmtId="1" fontId="27" fillId="0" borderId="1" xfId="0" applyNumberFormat="1" applyFont="1" applyBorder="1" applyAlignment="1">
      <alignment horizontal="center" vertical="center" wrapText="1"/>
    </xf>
    <xf numFmtId="49" fontId="20" fillId="0" borderId="5" xfId="6" applyNumberFormat="1" applyFont="1" applyBorder="1" applyAlignment="1">
      <alignment horizontal="right" vertical="center"/>
    </xf>
    <xf numFmtId="3" fontId="20" fillId="0" borderId="6" xfId="6" applyNumberFormat="1" applyFont="1" applyBorder="1" applyAlignment="1">
      <alignment horizontal="right" vertical="center" wrapText="1"/>
    </xf>
    <xf numFmtId="4" fontId="20" fillId="0" borderId="1" xfId="6" applyNumberFormat="1" applyFont="1" applyBorder="1" applyAlignment="1">
      <alignment horizontal="right" vertical="center" wrapText="1"/>
    </xf>
    <xf numFmtId="1" fontId="20" fillId="0" borderId="6" xfId="6" applyNumberFormat="1" applyFont="1" applyBorder="1" applyAlignment="1">
      <alignment horizontal="center" vertical="center" wrapText="1"/>
    </xf>
    <xf numFmtId="0" fontId="27" fillId="0" borderId="6" xfId="0" applyFont="1" applyBorder="1" applyAlignment="1">
      <alignment horizontal="left" vertical="center" wrapText="1" readingOrder="1"/>
    </xf>
    <xf numFmtId="1" fontId="27" fillId="0" borderId="6" xfId="0" applyNumberFormat="1" applyFont="1" applyBorder="1" applyAlignment="1">
      <alignment horizontal="center" vertical="center" wrapText="1"/>
    </xf>
    <xf numFmtId="3" fontId="20" fillId="0" borderId="1" xfId="6" applyNumberFormat="1" applyFont="1" applyBorder="1" applyAlignment="1" applyProtection="1">
      <alignment horizontal="right" vertical="center"/>
      <protection locked="0"/>
    </xf>
    <xf numFmtId="49" fontId="20" fillId="0" borderId="1" xfId="6" applyNumberFormat="1" applyFont="1" applyBorder="1" applyAlignment="1">
      <alignment horizontal="center" vertical="center"/>
    </xf>
    <xf numFmtId="3" fontId="20" fillId="0" borderId="1" xfId="6" applyNumberFormat="1" applyFont="1" applyBorder="1" applyAlignment="1">
      <alignment vertical="center" wrapText="1"/>
    </xf>
    <xf numFmtId="1" fontId="20" fillId="0" borderId="1" xfId="6" applyNumberFormat="1" applyFont="1" applyBorder="1" applyAlignment="1">
      <alignment horizontal="center" vertical="center" wrapText="1"/>
    </xf>
    <xf numFmtId="3" fontId="20" fillId="0" borderId="1" xfId="6" applyNumberFormat="1" applyFont="1" applyBorder="1" applyAlignment="1" applyProtection="1">
      <alignment vertical="center"/>
      <protection locked="0"/>
    </xf>
    <xf numFmtId="3" fontId="28" fillId="0" borderId="4" xfId="6" applyNumberFormat="1" applyFont="1" applyBorder="1" applyAlignment="1">
      <alignment horizontal="left" vertical="center" wrapText="1"/>
    </xf>
    <xf numFmtId="1" fontId="20" fillId="0" borderId="9" xfId="6" applyNumberFormat="1" applyFont="1" applyBorder="1" applyAlignment="1">
      <alignment horizontal="center" vertical="center" wrapText="1"/>
    </xf>
    <xf numFmtId="4" fontId="27" fillId="0" borderId="1" xfId="0" applyNumberFormat="1" applyFont="1" applyBorder="1" applyAlignment="1">
      <alignment horizontal="right" vertical="center" wrapText="1"/>
    </xf>
    <xf numFmtId="168" fontId="27" fillId="0" borderId="1" xfId="0" applyNumberFormat="1" applyFont="1" applyBorder="1" applyAlignment="1">
      <alignment horizontal="right" vertical="center" wrapText="1"/>
    </xf>
    <xf numFmtId="3" fontId="21" fillId="13" borderId="1" xfId="6" applyNumberFormat="1" applyFont="1" applyFill="1" applyBorder="1" applyAlignment="1">
      <alignment horizontal="right" vertical="center" wrapText="1"/>
    </xf>
    <xf numFmtId="164" fontId="21" fillId="13" borderId="1" xfId="12" applyNumberFormat="1" applyFont="1" applyFill="1" applyBorder="1" applyAlignment="1">
      <alignment horizontal="center" vertical="center" wrapText="1"/>
    </xf>
    <xf numFmtId="3" fontId="20" fillId="0" borderId="1" xfId="6" applyNumberFormat="1" applyFont="1" applyBorder="1" applyAlignment="1">
      <alignment horizontal="left" vertical="center" wrapText="1"/>
    </xf>
    <xf numFmtId="170" fontId="20" fillId="0" borderId="1" xfId="6" applyNumberFormat="1" applyFont="1" applyBorder="1" applyAlignment="1" applyProtection="1">
      <alignment horizontal="right" vertical="center"/>
      <protection locked="0"/>
    </xf>
    <xf numFmtId="4" fontId="20" fillId="0" borderId="1" xfId="6" applyNumberFormat="1" applyFont="1" applyBorder="1" applyAlignment="1" applyProtection="1">
      <alignment horizontal="right" vertical="center"/>
      <protection locked="0"/>
    </xf>
    <xf numFmtId="3" fontId="20" fillId="0" borderId="1" xfId="6" applyNumberFormat="1" applyFont="1" applyBorder="1" applyAlignment="1">
      <alignment horizontal="center" vertical="center" wrapText="1"/>
    </xf>
    <xf numFmtId="0" fontId="37" fillId="0" borderId="1" xfId="12503" applyFont="1" applyBorder="1"/>
    <xf numFmtId="164" fontId="20" fillId="0" borderId="1" xfId="12" applyNumberFormat="1" applyFont="1" applyBorder="1" applyAlignment="1">
      <alignment vertical="center"/>
    </xf>
    <xf numFmtId="3" fontId="28" fillId="0" borderId="1" xfId="6" applyNumberFormat="1" applyFont="1" applyBorder="1" applyAlignment="1">
      <alignment horizontal="left" vertical="center" wrapText="1"/>
    </xf>
    <xf numFmtId="49" fontId="20" fillId="0" borderId="1" xfId="12" applyNumberFormat="1" applyFont="1" applyBorder="1" applyAlignment="1" applyProtection="1">
      <alignment vertical="center" wrapText="1"/>
      <protection locked="0"/>
    </xf>
    <xf numFmtId="0" fontId="37" fillId="2" borderId="1" xfId="12503" applyFont="1" applyFill="1" applyBorder="1"/>
    <xf numFmtId="3" fontId="21" fillId="2" borderId="1" xfId="6" applyNumberFormat="1" applyFont="1" applyFill="1" applyBorder="1" applyAlignment="1">
      <alignment horizontal="right" vertical="center"/>
    </xf>
    <xf numFmtId="3" fontId="20" fillId="3" borderId="0" xfId="6" applyNumberFormat="1" applyFont="1" applyFill="1" applyAlignment="1">
      <alignment horizontal="left" vertical="center" wrapText="1"/>
    </xf>
    <xf numFmtId="0" fontId="20" fillId="0" borderId="1" xfId="6" applyFont="1" applyBorder="1" applyAlignment="1">
      <alignment horizontal="center" vertical="center"/>
    </xf>
    <xf numFmtId="3" fontId="20" fillId="0" borderId="1" xfId="1"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164" fontId="28" fillId="0" borderId="1" xfId="12" applyNumberFormat="1" applyFont="1" applyBorder="1" applyAlignment="1">
      <alignment horizontal="center" vertical="center" wrapText="1"/>
    </xf>
    <xf numFmtId="0" fontId="20" fillId="0" borderId="0" xfId="6" applyFont="1" applyAlignment="1">
      <alignment vertical="center"/>
    </xf>
    <xf numFmtId="1" fontId="28" fillId="0" borderId="1" xfId="12" applyNumberFormat="1" applyFont="1" applyBorder="1" applyAlignment="1">
      <alignment horizontal="center" vertical="center" wrapText="1"/>
    </xf>
    <xf numFmtId="1" fontId="35" fillId="0" borderId="1" xfId="6" applyNumberFormat="1" applyFont="1" applyBorder="1" applyAlignment="1">
      <alignment horizontal="center" vertical="center" wrapText="1"/>
    </xf>
    <xf numFmtId="1" fontId="35" fillId="3" borderId="1" xfId="6" applyNumberFormat="1" applyFont="1" applyFill="1" applyBorder="1" applyAlignment="1">
      <alignment horizontal="center" vertical="center" wrapText="1"/>
    </xf>
    <xf numFmtId="3" fontId="35"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164" fontId="43" fillId="0" borderId="1" xfId="12" applyNumberFormat="1" applyFont="1" applyBorder="1" applyAlignment="1">
      <alignment horizontal="center" vertical="center" wrapText="1"/>
    </xf>
    <xf numFmtId="1" fontId="43" fillId="0" borderId="1" xfId="12" applyNumberFormat="1" applyFont="1" applyBorder="1" applyAlignment="1">
      <alignment horizontal="center" vertical="center" wrapText="1"/>
    </xf>
    <xf numFmtId="1" fontId="42" fillId="2" borderId="1" xfId="6" applyNumberFormat="1" applyFont="1" applyFill="1" applyBorder="1" applyAlignment="1">
      <alignment horizontal="right" vertical="center" wrapText="1"/>
    </xf>
    <xf numFmtId="3" fontId="45" fillId="2" borderId="1" xfId="0" applyNumberFormat="1" applyFont="1" applyFill="1" applyBorder="1" applyAlignment="1">
      <alignment horizontal="center" vertical="center" wrapText="1"/>
    </xf>
    <xf numFmtId="164" fontId="45" fillId="2" borderId="1" xfId="12" applyNumberFormat="1" applyFont="1" applyFill="1" applyBorder="1" applyAlignment="1">
      <alignment horizontal="center" vertical="center" wrapText="1"/>
    </xf>
    <xf numFmtId="0" fontId="35" fillId="0" borderId="1" xfId="6" applyFont="1" applyBorder="1" applyAlignment="1">
      <alignment horizontal="right" vertical="center" wrapText="1"/>
    </xf>
    <xf numFmtId="1" fontId="35" fillId="0" borderId="1" xfId="6" applyNumberFormat="1" applyFont="1" applyBorder="1" applyAlignment="1" applyProtection="1">
      <alignment horizontal="right" vertical="center"/>
      <protection locked="0"/>
    </xf>
    <xf numFmtId="3" fontId="35" fillId="0" borderId="1" xfId="6" applyNumberFormat="1" applyFont="1" applyBorder="1" applyAlignment="1" applyProtection="1">
      <alignment horizontal="right" vertical="center"/>
      <protection locked="0"/>
    </xf>
    <xf numFmtId="164" fontId="35" fillId="0" borderId="1" xfId="12" applyNumberFormat="1" applyFont="1" applyBorder="1" applyAlignment="1" applyProtection="1">
      <alignment horizontal="center" vertical="center"/>
      <protection locked="0"/>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3" fontId="42" fillId="0" borderId="1" xfId="6" applyNumberFormat="1" applyFont="1" applyBorder="1" applyAlignment="1" applyProtection="1">
      <alignment horizontal="right" vertical="center"/>
      <protection locked="0"/>
    </xf>
    <xf numFmtId="164" fontId="35" fillId="0" borderId="1" xfId="12" applyNumberFormat="1" applyFont="1" applyBorder="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1" fontId="42" fillId="0" borderId="1" xfId="6" applyNumberFormat="1" applyFont="1" applyBorder="1" applyAlignment="1">
      <alignment horizontal="right" vertical="center" wrapText="1"/>
    </xf>
    <xf numFmtId="1" fontId="21" fillId="0" borderId="1" xfId="6" applyNumberFormat="1" applyFont="1" applyBorder="1" applyAlignment="1">
      <alignment horizontal="right" vertical="center" wrapText="1"/>
    </xf>
    <xf numFmtId="0" fontId="42" fillId="0" borderId="1" xfId="6" applyFont="1" applyBorder="1" applyAlignment="1">
      <alignment horizontal="right" vertical="center" wrapText="1"/>
    </xf>
    <xf numFmtId="1" fontId="42" fillId="0" borderId="1" xfId="6" applyNumberFormat="1" applyFont="1" applyBorder="1" applyAlignment="1" applyProtection="1">
      <alignment horizontal="right" vertical="center"/>
      <protection locked="0"/>
    </xf>
    <xf numFmtId="3" fontId="45" fillId="0" borderId="1" xfId="0" applyNumberFormat="1" applyFont="1" applyBorder="1" applyAlignment="1">
      <alignment horizontal="center" vertical="center" wrapText="1"/>
    </xf>
    <xf numFmtId="164" fontId="45" fillId="0" borderId="1" xfId="12" applyNumberFormat="1" applyFont="1" applyBorder="1" applyAlignment="1">
      <alignment horizontal="center" vertical="center" wrapText="1"/>
    </xf>
    <xf numFmtId="164" fontId="42" fillId="0" borderId="1" xfId="12" applyNumberFormat="1" applyFont="1" applyBorder="1" applyAlignment="1" applyProtection="1">
      <alignment horizontal="center" vertical="center"/>
      <protection locked="0"/>
    </xf>
    <xf numFmtId="3" fontId="20" fillId="0" borderId="0" xfId="6" applyNumberFormat="1" applyFont="1" applyAlignment="1">
      <alignment vertical="center"/>
    </xf>
    <xf numFmtId="0" fontId="20" fillId="0" borderId="15" xfId="0" applyFont="1" applyBorder="1" applyAlignment="1">
      <alignment horizontal="center" vertical="center" wrapText="1"/>
    </xf>
    <xf numFmtId="0" fontId="20" fillId="0" borderId="1" xfId="0" applyFont="1" applyBorder="1" applyAlignment="1">
      <alignment vertical="center" wrapText="1"/>
    </xf>
    <xf numFmtId="1" fontId="20" fillId="0" borderId="0" xfId="6" applyNumberFormat="1" applyFont="1" applyAlignment="1">
      <alignment vertical="center"/>
    </xf>
    <xf numFmtId="0" fontId="20" fillId="0" borderId="10" xfId="0" applyFont="1" applyBorder="1" applyAlignment="1">
      <alignment vertical="center" wrapText="1"/>
    </xf>
    <xf numFmtId="3" fontId="35" fillId="0" borderId="0" xfId="6" applyNumberFormat="1" applyFont="1" applyAlignment="1" applyProtection="1">
      <alignment horizontal="right" vertical="center"/>
      <protection locked="0"/>
    </xf>
    <xf numFmtId="0" fontId="35" fillId="0" borderId="1" xfId="6" applyFont="1" applyBorder="1" applyAlignment="1">
      <alignment vertical="center"/>
    </xf>
    <xf numFmtId="1" fontId="20" fillId="0" borderId="1" xfId="6" applyNumberFormat="1" applyFont="1" applyBorder="1" applyAlignment="1" applyProtection="1">
      <alignment horizontal="right" vertical="center"/>
      <protection locked="0"/>
    </xf>
    <xf numFmtId="0" fontId="20" fillId="0" borderId="16" xfId="0" applyFont="1" applyBorder="1" applyAlignment="1">
      <alignment horizontal="center" vertical="center" wrapText="1"/>
    </xf>
    <xf numFmtId="0" fontId="20" fillId="0" borderId="4" xfId="0" applyFont="1" applyBorder="1" applyAlignment="1">
      <alignment vertical="center" wrapText="1"/>
    </xf>
    <xf numFmtId="0" fontId="35" fillId="0" borderId="4" xfId="6" applyFont="1" applyBorder="1" applyAlignment="1">
      <alignment horizontal="right" vertical="center" wrapText="1"/>
    </xf>
    <xf numFmtId="1" fontId="35" fillId="0" borderId="4" xfId="6" applyNumberFormat="1" applyFont="1" applyBorder="1" applyAlignment="1" applyProtection="1">
      <alignment horizontal="right" vertical="center"/>
      <protection locked="0"/>
    </xf>
    <xf numFmtId="3" fontId="35" fillId="0" borderId="4" xfId="6" applyNumberFormat="1" applyFont="1" applyBorder="1" applyAlignment="1" applyProtection="1">
      <alignment horizontal="right" vertical="center"/>
      <protection locked="0"/>
    </xf>
    <xf numFmtId="0" fontId="20" fillId="0" borderId="1" xfId="0" applyFont="1" applyBorder="1" applyAlignment="1">
      <alignment horizontal="center" vertical="center" wrapText="1"/>
    </xf>
    <xf numFmtId="0" fontId="20" fillId="0" borderId="1" xfId="6" applyFont="1" applyBorder="1" applyAlignment="1">
      <alignment vertical="center"/>
    </xf>
    <xf numFmtId="3" fontId="20" fillId="0" borderId="1" xfId="6" applyNumberFormat="1" applyFont="1" applyBorder="1" applyAlignment="1">
      <alignment vertical="center"/>
    </xf>
    <xf numFmtId="0" fontId="20" fillId="0" borderId="6" xfId="0" applyFont="1" applyBorder="1" applyAlignment="1">
      <alignment horizontal="center" vertical="center" wrapText="1"/>
    </xf>
    <xf numFmtId="0" fontId="20" fillId="0" borderId="17" xfId="0" applyFont="1" applyBorder="1" applyAlignment="1">
      <alignment vertical="center" wrapText="1"/>
    </xf>
    <xf numFmtId="0" fontId="35" fillId="0" borderId="6" xfId="6" applyFont="1" applyBorder="1" applyAlignment="1">
      <alignment horizontal="right" vertical="center" wrapText="1"/>
    </xf>
    <xf numFmtId="1" fontId="35" fillId="0" borderId="6" xfId="6" applyNumberFormat="1" applyFont="1" applyBorder="1" applyAlignment="1" applyProtection="1">
      <alignment horizontal="right" vertical="center"/>
      <protection locked="0"/>
    </xf>
    <xf numFmtId="3" fontId="35" fillId="0" borderId="6" xfId="6" applyNumberFormat="1" applyFont="1" applyBorder="1" applyAlignment="1" applyProtection="1">
      <alignment horizontal="right" vertical="center"/>
      <protection locked="0"/>
    </xf>
    <xf numFmtId="0" fontId="20" fillId="0" borderId="6" xfId="6" applyFont="1" applyBorder="1" applyAlignment="1">
      <alignment vertical="center"/>
    </xf>
    <xf numFmtId="3" fontId="35" fillId="0" borderId="1" xfId="0" applyNumberFormat="1" applyFont="1" applyBorder="1" applyAlignment="1">
      <alignment horizontal="right" vertical="center" wrapText="1"/>
    </xf>
    <xf numFmtId="1" fontId="20" fillId="0" borderId="1" xfId="6" applyNumberFormat="1" applyFont="1" applyBorder="1" applyAlignment="1">
      <alignment vertical="center"/>
    </xf>
    <xf numFmtId="0" fontId="20" fillId="0" borderId="10" xfId="0" applyFont="1" applyBorder="1" applyAlignment="1">
      <alignment horizontal="left" vertical="center" wrapText="1" indent="1"/>
    </xf>
    <xf numFmtId="164" fontId="20" fillId="0" borderId="6" xfId="12" applyNumberFormat="1" applyFont="1" applyBorder="1" applyAlignment="1" applyProtection="1">
      <alignment horizontal="center" vertical="center"/>
      <protection locked="0"/>
    </xf>
    <xf numFmtId="3" fontId="42" fillId="0" borderId="6" xfId="6" applyNumberFormat="1" applyFont="1" applyBorder="1" applyAlignment="1" applyProtection="1">
      <alignment horizontal="right" vertical="center"/>
      <protection locked="0"/>
    </xf>
    <xf numFmtId="3" fontId="21" fillId="0" borderId="0" xfId="6" applyNumberFormat="1" applyFont="1" applyAlignment="1">
      <alignment vertical="center"/>
    </xf>
    <xf numFmtId="1" fontId="21" fillId="2" borderId="1" xfId="6" applyNumberFormat="1" applyFont="1" applyFill="1" applyBorder="1" applyAlignment="1">
      <alignment horizontal="right" vertical="center" wrapText="1"/>
    </xf>
    <xf numFmtId="1" fontId="21" fillId="2" borderId="1" xfId="6" applyNumberFormat="1" applyFont="1" applyFill="1" applyBorder="1" applyAlignment="1">
      <alignment horizontal="center" vertical="center"/>
    </xf>
    <xf numFmtId="164" fontId="20" fillId="0" borderId="0" xfId="12" applyNumberFormat="1" applyFont="1" applyAlignment="1">
      <alignment horizontal="center" vertical="center"/>
    </xf>
    <xf numFmtId="164" fontId="20" fillId="13" borderId="1" xfId="12" applyNumberFormat="1" applyFont="1" applyFill="1" applyBorder="1" applyAlignment="1" applyProtection="1">
      <alignment horizontal="left" vertical="center" wrapText="1"/>
      <protection locked="0"/>
    </xf>
    <xf numFmtId="164" fontId="20" fillId="14" borderId="1" xfId="12" applyNumberFormat="1" applyFont="1" applyFill="1" applyBorder="1" applyAlignment="1" applyProtection="1">
      <alignment vertical="center" wrapText="1"/>
      <protection locked="0"/>
    </xf>
    <xf numFmtId="164" fontId="20" fillId="14" borderId="1" xfId="12" applyNumberFormat="1" applyFont="1" applyFill="1" applyBorder="1" applyAlignment="1" applyProtection="1">
      <alignment horizontal="left" vertical="center" wrapText="1"/>
      <protection locked="0"/>
    </xf>
    <xf numFmtId="3" fontId="20" fillId="3" borderId="0" xfId="6" applyNumberFormat="1" applyFont="1" applyFill="1" applyBorder="1" applyAlignment="1">
      <alignment horizontal="left" vertical="center" wrapText="1"/>
    </xf>
    <xf numFmtId="3" fontId="20" fillId="3" borderId="0" xfId="6" applyNumberFormat="1" applyFont="1" applyFill="1" applyAlignment="1">
      <alignment horizontal="left" vertical="center" wrapText="1"/>
    </xf>
    <xf numFmtId="0" fontId="0" fillId="0" borderId="12" xfId="0" applyBorder="1" applyAlignment="1">
      <alignment horizontal="center"/>
    </xf>
  </cellXfs>
  <cellStyles count="12504">
    <cellStyle name="Comma 4" xfId="9" xr:uid="{00000000-0005-0000-0000-000000000000}"/>
    <cellStyle name="Comma 4 10" xfId="909" xr:uid="{00000000-0005-0000-0000-000001000000}"/>
    <cellStyle name="Comma 4 10 2" xfId="1294" xr:uid="{00000000-0005-0000-0000-000002000000}"/>
    <cellStyle name="Comma 4 10 2 2" xfId="2364" xr:uid="{00000000-0005-0000-0000-000003000000}"/>
    <cellStyle name="Comma 4 10 2 2 2" xfId="4757" xr:uid="{00000000-0005-0000-0000-000004000000}"/>
    <cellStyle name="Comma 4 10 2 2 3" xfId="7150" xr:uid="{00000000-0005-0000-0000-000005000000}"/>
    <cellStyle name="Comma 4 10 2 3" xfId="3687" xr:uid="{00000000-0005-0000-0000-000006000000}"/>
    <cellStyle name="Comma 4 10 2 4" xfId="6080" xr:uid="{00000000-0005-0000-0000-000007000000}"/>
    <cellStyle name="Comma 4 10 3" xfId="1979" xr:uid="{00000000-0005-0000-0000-000008000000}"/>
    <cellStyle name="Comma 4 10 3 2" xfId="4372" xr:uid="{00000000-0005-0000-0000-000009000000}"/>
    <cellStyle name="Comma 4 10 3 3" xfId="6765" xr:uid="{00000000-0005-0000-0000-00000A000000}"/>
    <cellStyle name="Comma 4 10 4" xfId="3302" xr:uid="{00000000-0005-0000-0000-00000B000000}"/>
    <cellStyle name="Comma 4 10 5" xfId="5695" xr:uid="{00000000-0005-0000-0000-00000C000000}"/>
    <cellStyle name="Comma 4 11" xfId="570" xr:uid="{00000000-0005-0000-0000-00000D000000}"/>
    <cellStyle name="Comma 4 11 2" xfId="1641" xr:uid="{00000000-0005-0000-0000-00000E000000}"/>
    <cellStyle name="Comma 4 11 2 2" xfId="4034" xr:uid="{00000000-0005-0000-0000-00000F000000}"/>
    <cellStyle name="Comma 4 11 2 3" xfId="6427" xr:uid="{00000000-0005-0000-0000-000010000000}"/>
    <cellStyle name="Comma 4 11 3" xfId="2964" xr:uid="{00000000-0005-0000-0000-000011000000}"/>
    <cellStyle name="Comma 4 11 4" xfId="5357" xr:uid="{00000000-0005-0000-0000-000012000000}"/>
    <cellStyle name="Comma 4 12" xfId="956" xr:uid="{00000000-0005-0000-0000-000013000000}"/>
    <cellStyle name="Comma 4 12 2" xfId="2026" xr:uid="{00000000-0005-0000-0000-000014000000}"/>
    <cellStyle name="Comma 4 12 2 2" xfId="4419" xr:uid="{00000000-0005-0000-0000-000015000000}"/>
    <cellStyle name="Comma 4 12 2 3" xfId="6812" xr:uid="{00000000-0005-0000-0000-000016000000}"/>
    <cellStyle name="Comma 4 12 3" xfId="3349" xr:uid="{00000000-0005-0000-0000-000017000000}"/>
    <cellStyle name="Comma 4 12 4" xfId="5742" xr:uid="{00000000-0005-0000-0000-000018000000}"/>
    <cellStyle name="Comma 4 13" xfId="1340" xr:uid="{00000000-0005-0000-0000-000019000000}"/>
    <cellStyle name="Comma 4 13 2" xfId="3733" xr:uid="{00000000-0005-0000-0000-00001A000000}"/>
    <cellStyle name="Comma 4 13 3" xfId="6126" xr:uid="{00000000-0005-0000-0000-00001B000000}"/>
    <cellStyle name="Comma 4 14" xfId="265" xr:uid="{00000000-0005-0000-0000-00001C000000}"/>
    <cellStyle name="Comma 4 14 2" xfId="2663" xr:uid="{00000000-0005-0000-0000-00001D000000}"/>
    <cellStyle name="Comma 4 14 3" xfId="5056" xr:uid="{00000000-0005-0000-0000-00001E000000}"/>
    <cellStyle name="Comma 4 15" xfId="2410" xr:uid="{00000000-0005-0000-0000-00001F000000}"/>
    <cellStyle name="Comma 4 16" xfId="4803" xr:uid="{00000000-0005-0000-0000-000020000000}"/>
    <cellStyle name="Comma 4 2" xfId="19" xr:uid="{00000000-0005-0000-0000-000021000000}"/>
    <cellStyle name="Comma 4 2 10" xfId="578" xr:uid="{00000000-0005-0000-0000-000022000000}"/>
    <cellStyle name="Comma 4 2 10 2" xfId="1648" xr:uid="{00000000-0005-0000-0000-000023000000}"/>
    <cellStyle name="Comma 4 2 10 2 2" xfId="4041" xr:uid="{00000000-0005-0000-0000-000024000000}"/>
    <cellStyle name="Comma 4 2 10 2 3" xfId="6434" xr:uid="{00000000-0005-0000-0000-000025000000}"/>
    <cellStyle name="Comma 4 2 10 3" xfId="2971" xr:uid="{00000000-0005-0000-0000-000026000000}"/>
    <cellStyle name="Comma 4 2 10 4" xfId="5364" xr:uid="{00000000-0005-0000-0000-000027000000}"/>
    <cellStyle name="Comma 4 2 11" xfId="963" xr:uid="{00000000-0005-0000-0000-000028000000}"/>
    <cellStyle name="Comma 4 2 11 2" xfId="2033" xr:uid="{00000000-0005-0000-0000-000029000000}"/>
    <cellStyle name="Comma 4 2 11 2 2" xfId="4426" xr:uid="{00000000-0005-0000-0000-00002A000000}"/>
    <cellStyle name="Comma 4 2 11 2 3" xfId="6819" xr:uid="{00000000-0005-0000-0000-00002B000000}"/>
    <cellStyle name="Comma 4 2 11 3" xfId="3356" xr:uid="{00000000-0005-0000-0000-00002C000000}"/>
    <cellStyle name="Comma 4 2 11 4" xfId="5749" xr:uid="{00000000-0005-0000-0000-00002D000000}"/>
    <cellStyle name="Comma 4 2 12" xfId="1347" xr:uid="{00000000-0005-0000-0000-00002E000000}"/>
    <cellStyle name="Comma 4 2 12 2" xfId="3740" xr:uid="{00000000-0005-0000-0000-00002F000000}"/>
    <cellStyle name="Comma 4 2 12 3" xfId="6133" xr:uid="{00000000-0005-0000-0000-000030000000}"/>
    <cellStyle name="Comma 4 2 13" xfId="272" xr:uid="{00000000-0005-0000-0000-000031000000}"/>
    <cellStyle name="Comma 4 2 13 2" xfId="2670" xr:uid="{00000000-0005-0000-0000-000032000000}"/>
    <cellStyle name="Comma 4 2 13 3" xfId="5063" xr:uid="{00000000-0005-0000-0000-000033000000}"/>
    <cellStyle name="Comma 4 2 14" xfId="2417" xr:uid="{00000000-0005-0000-0000-000034000000}"/>
    <cellStyle name="Comma 4 2 15" xfId="4810" xr:uid="{00000000-0005-0000-0000-000035000000}"/>
    <cellStyle name="Comma 4 2 2" xfId="23" xr:uid="{00000000-0005-0000-0000-000036000000}"/>
    <cellStyle name="Comma 4 2 2 10" xfId="1351" xr:uid="{00000000-0005-0000-0000-000037000000}"/>
    <cellStyle name="Comma 4 2 2 10 2" xfId="3744" xr:uid="{00000000-0005-0000-0000-000038000000}"/>
    <cellStyle name="Comma 4 2 2 10 3" xfId="6137" xr:uid="{00000000-0005-0000-0000-000039000000}"/>
    <cellStyle name="Comma 4 2 2 11" xfId="276" xr:uid="{00000000-0005-0000-0000-00003A000000}"/>
    <cellStyle name="Comma 4 2 2 11 2" xfId="2674" xr:uid="{00000000-0005-0000-0000-00003B000000}"/>
    <cellStyle name="Comma 4 2 2 11 3" xfId="5067" xr:uid="{00000000-0005-0000-0000-00003C000000}"/>
    <cellStyle name="Comma 4 2 2 12" xfId="2421" xr:uid="{00000000-0005-0000-0000-00003D000000}"/>
    <cellStyle name="Comma 4 2 2 13" xfId="4814" xr:uid="{00000000-0005-0000-0000-00003E000000}"/>
    <cellStyle name="Comma 4 2 2 2" xfId="65" xr:uid="{00000000-0005-0000-0000-00003F000000}"/>
    <cellStyle name="Comma 4 2 2 2 10" xfId="4856" xr:uid="{00000000-0005-0000-0000-000040000000}"/>
    <cellStyle name="Comma 4 2 2 2 2" xfId="149" xr:uid="{00000000-0005-0000-0000-000041000000}"/>
    <cellStyle name="Comma 4 2 2 2 2 2" xfId="894" xr:uid="{00000000-0005-0000-0000-000042000000}"/>
    <cellStyle name="Comma 4 2 2 2 2 2 2" xfId="1279" xr:uid="{00000000-0005-0000-0000-000043000000}"/>
    <cellStyle name="Comma 4 2 2 2 2 2 2 2" xfId="2349" xr:uid="{00000000-0005-0000-0000-000044000000}"/>
    <cellStyle name="Comma 4 2 2 2 2 2 2 2 2" xfId="4742" xr:uid="{00000000-0005-0000-0000-000045000000}"/>
    <cellStyle name="Comma 4 2 2 2 2 2 2 2 3" xfId="7135" xr:uid="{00000000-0005-0000-0000-000046000000}"/>
    <cellStyle name="Comma 4 2 2 2 2 2 2 3" xfId="3672" xr:uid="{00000000-0005-0000-0000-000047000000}"/>
    <cellStyle name="Comma 4 2 2 2 2 2 2 4" xfId="6065" xr:uid="{00000000-0005-0000-0000-000048000000}"/>
    <cellStyle name="Comma 4 2 2 2 2 2 3" xfId="1964" xr:uid="{00000000-0005-0000-0000-000049000000}"/>
    <cellStyle name="Comma 4 2 2 2 2 2 3 2" xfId="4357" xr:uid="{00000000-0005-0000-0000-00004A000000}"/>
    <cellStyle name="Comma 4 2 2 2 2 2 3 3" xfId="6750" xr:uid="{00000000-0005-0000-0000-00004B000000}"/>
    <cellStyle name="Comma 4 2 2 2 2 2 4" xfId="3287" xr:uid="{00000000-0005-0000-0000-00004C000000}"/>
    <cellStyle name="Comma 4 2 2 2 2 2 5" xfId="5680" xr:uid="{00000000-0005-0000-0000-00004D000000}"/>
    <cellStyle name="Comma 4 2 2 2 2 3" xfId="936" xr:uid="{00000000-0005-0000-0000-00004E000000}"/>
    <cellStyle name="Comma 4 2 2 2 2 3 2" xfId="1321" xr:uid="{00000000-0005-0000-0000-00004F000000}"/>
    <cellStyle name="Comma 4 2 2 2 2 3 2 2" xfId="2391" xr:uid="{00000000-0005-0000-0000-000050000000}"/>
    <cellStyle name="Comma 4 2 2 2 2 3 2 2 2" xfId="4784" xr:uid="{00000000-0005-0000-0000-000051000000}"/>
    <cellStyle name="Comma 4 2 2 2 2 3 2 2 3" xfId="7177" xr:uid="{00000000-0005-0000-0000-000052000000}"/>
    <cellStyle name="Comma 4 2 2 2 2 3 2 3" xfId="3714" xr:uid="{00000000-0005-0000-0000-000053000000}"/>
    <cellStyle name="Comma 4 2 2 2 2 3 2 4" xfId="6107" xr:uid="{00000000-0005-0000-0000-000054000000}"/>
    <cellStyle name="Comma 4 2 2 2 2 3 3" xfId="2006" xr:uid="{00000000-0005-0000-0000-000055000000}"/>
    <cellStyle name="Comma 4 2 2 2 2 3 3 2" xfId="4399" xr:uid="{00000000-0005-0000-0000-000056000000}"/>
    <cellStyle name="Comma 4 2 2 2 2 3 3 3" xfId="6792" xr:uid="{00000000-0005-0000-0000-000057000000}"/>
    <cellStyle name="Comma 4 2 2 2 2 3 4" xfId="3329" xr:uid="{00000000-0005-0000-0000-000058000000}"/>
    <cellStyle name="Comma 4 2 2 2 2 3 5" xfId="5722" xr:uid="{00000000-0005-0000-0000-000059000000}"/>
    <cellStyle name="Comma 4 2 2 2 2 4" xfId="752" xr:uid="{00000000-0005-0000-0000-00005A000000}"/>
    <cellStyle name="Comma 4 2 2 2 2 4 2" xfId="1822" xr:uid="{00000000-0005-0000-0000-00005B000000}"/>
    <cellStyle name="Comma 4 2 2 2 2 4 2 2" xfId="4215" xr:uid="{00000000-0005-0000-0000-00005C000000}"/>
    <cellStyle name="Comma 4 2 2 2 2 4 2 3" xfId="6608" xr:uid="{00000000-0005-0000-0000-00005D000000}"/>
    <cellStyle name="Comma 4 2 2 2 2 4 3" xfId="3145" xr:uid="{00000000-0005-0000-0000-00005E000000}"/>
    <cellStyle name="Comma 4 2 2 2 2 4 4" xfId="5538" xr:uid="{00000000-0005-0000-0000-00005F000000}"/>
    <cellStyle name="Comma 4 2 2 2 2 5" xfId="1137" xr:uid="{00000000-0005-0000-0000-000060000000}"/>
    <cellStyle name="Comma 4 2 2 2 2 5 2" xfId="2207" xr:uid="{00000000-0005-0000-0000-000061000000}"/>
    <cellStyle name="Comma 4 2 2 2 2 5 2 2" xfId="4600" xr:uid="{00000000-0005-0000-0000-000062000000}"/>
    <cellStyle name="Comma 4 2 2 2 2 5 2 3" xfId="6993" xr:uid="{00000000-0005-0000-0000-000063000000}"/>
    <cellStyle name="Comma 4 2 2 2 2 5 3" xfId="3530" xr:uid="{00000000-0005-0000-0000-000064000000}"/>
    <cellStyle name="Comma 4 2 2 2 2 5 4" xfId="5923" xr:uid="{00000000-0005-0000-0000-000065000000}"/>
    <cellStyle name="Comma 4 2 2 2 2 6" xfId="1521" xr:uid="{00000000-0005-0000-0000-000066000000}"/>
    <cellStyle name="Comma 4 2 2 2 2 6 2" xfId="3914" xr:uid="{00000000-0005-0000-0000-000067000000}"/>
    <cellStyle name="Comma 4 2 2 2 2 6 3" xfId="6307" xr:uid="{00000000-0005-0000-0000-000068000000}"/>
    <cellStyle name="Comma 4 2 2 2 2 7" xfId="449" xr:uid="{00000000-0005-0000-0000-000069000000}"/>
    <cellStyle name="Comma 4 2 2 2 2 7 2" xfId="2844" xr:uid="{00000000-0005-0000-0000-00006A000000}"/>
    <cellStyle name="Comma 4 2 2 2 2 7 3" xfId="5237" xr:uid="{00000000-0005-0000-0000-00006B000000}"/>
    <cellStyle name="Comma 4 2 2 2 2 8" xfId="2547" xr:uid="{00000000-0005-0000-0000-00006C000000}"/>
    <cellStyle name="Comma 4 2 2 2 2 9" xfId="4940" xr:uid="{00000000-0005-0000-0000-00006D000000}"/>
    <cellStyle name="Comma 4 2 2 2 3" xfId="233" xr:uid="{00000000-0005-0000-0000-00006E000000}"/>
    <cellStyle name="Comma 4 2 2 2 3 2" xfId="1261" xr:uid="{00000000-0005-0000-0000-00006F000000}"/>
    <cellStyle name="Comma 4 2 2 2 3 2 2" xfId="2331" xr:uid="{00000000-0005-0000-0000-000070000000}"/>
    <cellStyle name="Comma 4 2 2 2 3 2 2 2" xfId="4724" xr:uid="{00000000-0005-0000-0000-000071000000}"/>
    <cellStyle name="Comma 4 2 2 2 3 2 2 3" xfId="7117" xr:uid="{00000000-0005-0000-0000-000072000000}"/>
    <cellStyle name="Comma 4 2 2 2 3 2 3" xfId="3654" xr:uid="{00000000-0005-0000-0000-000073000000}"/>
    <cellStyle name="Comma 4 2 2 2 3 2 4" xfId="6047" xr:uid="{00000000-0005-0000-0000-000074000000}"/>
    <cellStyle name="Comma 4 2 2 2 3 3" xfId="1946" xr:uid="{00000000-0005-0000-0000-000075000000}"/>
    <cellStyle name="Comma 4 2 2 2 3 3 2" xfId="4339" xr:uid="{00000000-0005-0000-0000-000076000000}"/>
    <cellStyle name="Comma 4 2 2 2 3 3 3" xfId="6732" xr:uid="{00000000-0005-0000-0000-000077000000}"/>
    <cellStyle name="Comma 4 2 2 2 3 4" xfId="876" xr:uid="{00000000-0005-0000-0000-000078000000}"/>
    <cellStyle name="Comma 4 2 2 2 3 4 2" xfId="3269" xr:uid="{00000000-0005-0000-0000-000079000000}"/>
    <cellStyle name="Comma 4 2 2 2 3 4 3" xfId="5662" xr:uid="{00000000-0005-0000-0000-00007A000000}"/>
    <cellStyle name="Comma 4 2 2 2 3 5" xfId="2631" xr:uid="{00000000-0005-0000-0000-00007B000000}"/>
    <cellStyle name="Comma 4 2 2 2 3 6" xfId="5024" xr:uid="{00000000-0005-0000-0000-00007C000000}"/>
    <cellStyle name="Comma 4 2 2 2 4" xfId="918" xr:uid="{00000000-0005-0000-0000-00007D000000}"/>
    <cellStyle name="Comma 4 2 2 2 4 2" xfId="1303" xr:uid="{00000000-0005-0000-0000-00007E000000}"/>
    <cellStyle name="Comma 4 2 2 2 4 2 2" xfId="2373" xr:uid="{00000000-0005-0000-0000-00007F000000}"/>
    <cellStyle name="Comma 4 2 2 2 4 2 2 2" xfId="4766" xr:uid="{00000000-0005-0000-0000-000080000000}"/>
    <cellStyle name="Comma 4 2 2 2 4 2 2 3" xfId="7159" xr:uid="{00000000-0005-0000-0000-000081000000}"/>
    <cellStyle name="Comma 4 2 2 2 4 2 3" xfId="3696" xr:uid="{00000000-0005-0000-0000-000082000000}"/>
    <cellStyle name="Comma 4 2 2 2 4 2 4" xfId="6089" xr:uid="{00000000-0005-0000-0000-000083000000}"/>
    <cellStyle name="Comma 4 2 2 2 4 3" xfId="1988" xr:uid="{00000000-0005-0000-0000-000084000000}"/>
    <cellStyle name="Comma 4 2 2 2 4 3 2" xfId="4381" xr:uid="{00000000-0005-0000-0000-000085000000}"/>
    <cellStyle name="Comma 4 2 2 2 4 3 3" xfId="6774" xr:uid="{00000000-0005-0000-0000-000086000000}"/>
    <cellStyle name="Comma 4 2 2 2 4 4" xfId="3311" xr:uid="{00000000-0005-0000-0000-000087000000}"/>
    <cellStyle name="Comma 4 2 2 2 4 5" xfId="5704" xr:uid="{00000000-0005-0000-0000-000088000000}"/>
    <cellStyle name="Comma 4 2 2 2 5" xfId="624" xr:uid="{00000000-0005-0000-0000-000089000000}"/>
    <cellStyle name="Comma 4 2 2 2 5 2" xfId="1694" xr:uid="{00000000-0005-0000-0000-00008A000000}"/>
    <cellStyle name="Comma 4 2 2 2 5 2 2" xfId="4087" xr:uid="{00000000-0005-0000-0000-00008B000000}"/>
    <cellStyle name="Comma 4 2 2 2 5 2 3" xfId="6480" xr:uid="{00000000-0005-0000-0000-00008C000000}"/>
    <cellStyle name="Comma 4 2 2 2 5 3" xfId="3017" xr:uid="{00000000-0005-0000-0000-00008D000000}"/>
    <cellStyle name="Comma 4 2 2 2 5 4" xfId="5410" xr:uid="{00000000-0005-0000-0000-00008E000000}"/>
    <cellStyle name="Comma 4 2 2 2 6" xfId="1009" xr:uid="{00000000-0005-0000-0000-00008F000000}"/>
    <cellStyle name="Comma 4 2 2 2 6 2" xfId="2079" xr:uid="{00000000-0005-0000-0000-000090000000}"/>
    <cellStyle name="Comma 4 2 2 2 6 2 2" xfId="4472" xr:uid="{00000000-0005-0000-0000-000091000000}"/>
    <cellStyle name="Comma 4 2 2 2 6 2 3" xfId="6865" xr:uid="{00000000-0005-0000-0000-000092000000}"/>
    <cellStyle name="Comma 4 2 2 2 6 3" xfId="3402" xr:uid="{00000000-0005-0000-0000-000093000000}"/>
    <cellStyle name="Comma 4 2 2 2 6 4" xfId="5795" xr:uid="{00000000-0005-0000-0000-000094000000}"/>
    <cellStyle name="Comma 4 2 2 2 7" xfId="1393" xr:uid="{00000000-0005-0000-0000-000095000000}"/>
    <cellStyle name="Comma 4 2 2 2 7 2" xfId="3786" xr:uid="{00000000-0005-0000-0000-000096000000}"/>
    <cellStyle name="Comma 4 2 2 2 7 3" xfId="6179" xr:uid="{00000000-0005-0000-0000-000097000000}"/>
    <cellStyle name="Comma 4 2 2 2 8" xfId="318" xr:uid="{00000000-0005-0000-0000-000098000000}"/>
    <cellStyle name="Comma 4 2 2 2 8 2" xfId="2716" xr:uid="{00000000-0005-0000-0000-000099000000}"/>
    <cellStyle name="Comma 4 2 2 2 8 3" xfId="5109" xr:uid="{00000000-0005-0000-0000-00009A000000}"/>
    <cellStyle name="Comma 4 2 2 2 9" xfId="2463" xr:uid="{00000000-0005-0000-0000-00009B000000}"/>
    <cellStyle name="Comma 4 2 2 3" xfId="107" xr:uid="{00000000-0005-0000-0000-00009C000000}"/>
    <cellStyle name="Comma 4 2 2 3 10" xfId="4898" xr:uid="{00000000-0005-0000-0000-00009D000000}"/>
    <cellStyle name="Comma 4 2 2 3 2" xfId="493" xr:uid="{00000000-0005-0000-0000-00009E000000}"/>
    <cellStyle name="Comma 4 2 2 3 2 2" xfId="900" xr:uid="{00000000-0005-0000-0000-00009F000000}"/>
    <cellStyle name="Comma 4 2 2 3 2 2 2" xfId="1285" xr:uid="{00000000-0005-0000-0000-0000A0000000}"/>
    <cellStyle name="Comma 4 2 2 3 2 2 2 2" xfId="2355" xr:uid="{00000000-0005-0000-0000-0000A1000000}"/>
    <cellStyle name="Comma 4 2 2 3 2 2 2 2 2" xfId="4748" xr:uid="{00000000-0005-0000-0000-0000A2000000}"/>
    <cellStyle name="Comma 4 2 2 3 2 2 2 2 3" xfId="7141" xr:uid="{00000000-0005-0000-0000-0000A3000000}"/>
    <cellStyle name="Comma 4 2 2 3 2 2 2 3" xfId="3678" xr:uid="{00000000-0005-0000-0000-0000A4000000}"/>
    <cellStyle name="Comma 4 2 2 3 2 2 2 4" xfId="6071" xr:uid="{00000000-0005-0000-0000-0000A5000000}"/>
    <cellStyle name="Comma 4 2 2 3 2 2 3" xfId="1970" xr:uid="{00000000-0005-0000-0000-0000A6000000}"/>
    <cellStyle name="Comma 4 2 2 3 2 2 3 2" xfId="4363" xr:uid="{00000000-0005-0000-0000-0000A7000000}"/>
    <cellStyle name="Comma 4 2 2 3 2 2 3 3" xfId="6756" xr:uid="{00000000-0005-0000-0000-0000A8000000}"/>
    <cellStyle name="Comma 4 2 2 3 2 2 4" xfId="3293" xr:uid="{00000000-0005-0000-0000-0000A9000000}"/>
    <cellStyle name="Comma 4 2 2 3 2 2 5" xfId="5686" xr:uid="{00000000-0005-0000-0000-0000AA000000}"/>
    <cellStyle name="Comma 4 2 2 3 2 3" xfId="942" xr:uid="{00000000-0005-0000-0000-0000AB000000}"/>
    <cellStyle name="Comma 4 2 2 3 2 3 2" xfId="1327" xr:uid="{00000000-0005-0000-0000-0000AC000000}"/>
    <cellStyle name="Comma 4 2 2 3 2 3 2 2" xfId="2397" xr:uid="{00000000-0005-0000-0000-0000AD000000}"/>
    <cellStyle name="Comma 4 2 2 3 2 3 2 2 2" xfId="4790" xr:uid="{00000000-0005-0000-0000-0000AE000000}"/>
    <cellStyle name="Comma 4 2 2 3 2 3 2 2 3" xfId="7183" xr:uid="{00000000-0005-0000-0000-0000AF000000}"/>
    <cellStyle name="Comma 4 2 2 3 2 3 2 3" xfId="3720" xr:uid="{00000000-0005-0000-0000-0000B0000000}"/>
    <cellStyle name="Comma 4 2 2 3 2 3 2 4" xfId="6113" xr:uid="{00000000-0005-0000-0000-0000B1000000}"/>
    <cellStyle name="Comma 4 2 2 3 2 3 3" xfId="2012" xr:uid="{00000000-0005-0000-0000-0000B2000000}"/>
    <cellStyle name="Comma 4 2 2 3 2 3 3 2" xfId="4405" xr:uid="{00000000-0005-0000-0000-0000B3000000}"/>
    <cellStyle name="Comma 4 2 2 3 2 3 3 3" xfId="6798" xr:uid="{00000000-0005-0000-0000-0000B4000000}"/>
    <cellStyle name="Comma 4 2 2 3 2 3 4" xfId="3335" xr:uid="{00000000-0005-0000-0000-0000B5000000}"/>
    <cellStyle name="Comma 4 2 2 3 2 3 5" xfId="5728" xr:uid="{00000000-0005-0000-0000-0000B6000000}"/>
    <cellStyle name="Comma 4 2 2 3 2 4" xfId="796" xr:uid="{00000000-0005-0000-0000-0000B7000000}"/>
    <cellStyle name="Comma 4 2 2 3 2 4 2" xfId="1866" xr:uid="{00000000-0005-0000-0000-0000B8000000}"/>
    <cellStyle name="Comma 4 2 2 3 2 4 2 2" xfId="4259" xr:uid="{00000000-0005-0000-0000-0000B9000000}"/>
    <cellStyle name="Comma 4 2 2 3 2 4 2 3" xfId="6652" xr:uid="{00000000-0005-0000-0000-0000BA000000}"/>
    <cellStyle name="Comma 4 2 2 3 2 4 3" xfId="3189" xr:uid="{00000000-0005-0000-0000-0000BB000000}"/>
    <cellStyle name="Comma 4 2 2 3 2 4 4" xfId="5582" xr:uid="{00000000-0005-0000-0000-0000BC000000}"/>
    <cellStyle name="Comma 4 2 2 3 2 5" xfId="1181" xr:uid="{00000000-0005-0000-0000-0000BD000000}"/>
    <cellStyle name="Comma 4 2 2 3 2 5 2" xfId="2251" xr:uid="{00000000-0005-0000-0000-0000BE000000}"/>
    <cellStyle name="Comma 4 2 2 3 2 5 2 2" xfId="4644" xr:uid="{00000000-0005-0000-0000-0000BF000000}"/>
    <cellStyle name="Comma 4 2 2 3 2 5 2 3" xfId="7037" xr:uid="{00000000-0005-0000-0000-0000C0000000}"/>
    <cellStyle name="Comma 4 2 2 3 2 5 3" xfId="3574" xr:uid="{00000000-0005-0000-0000-0000C1000000}"/>
    <cellStyle name="Comma 4 2 2 3 2 5 4" xfId="5967" xr:uid="{00000000-0005-0000-0000-0000C2000000}"/>
    <cellStyle name="Comma 4 2 2 3 2 6" xfId="1565" xr:uid="{00000000-0005-0000-0000-0000C3000000}"/>
    <cellStyle name="Comma 4 2 2 3 2 6 2" xfId="3958" xr:uid="{00000000-0005-0000-0000-0000C4000000}"/>
    <cellStyle name="Comma 4 2 2 3 2 6 3" xfId="6351" xr:uid="{00000000-0005-0000-0000-0000C5000000}"/>
    <cellStyle name="Comma 4 2 2 3 2 7" xfId="2888" xr:uid="{00000000-0005-0000-0000-0000C6000000}"/>
    <cellStyle name="Comma 4 2 2 3 2 8" xfId="5281" xr:uid="{00000000-0005-0000-0000-0000C7000000}"/>
    <cellStyle name="Comma 4 2 2 3 3" xfId="882" xr:uid="{00000000-0005-0000-0000-0000C8000000}"/>
    <cellStyle name="Comma 4 2 2 3 3 2" xfId="1267" xr:uid="{00000000-0005-0000-0000-0000C9000000}"/>
    <cellStyle name="Comma 4 2 2 3 3 2 2" xfId="2337" xr:uid="{00000000-0005-0000-0000-0000CA000000}"/>
    <cellStyle name="Comma 4 2 2 3 3 2 2 2" xfId="4730" xr:uid="{00000000-0005-0000-0000-0000CB000000}"/>
    <cellStyle name="Comma 4 2 2 3 3 2 2 3" xfId="7123" xr:uid="{00000000-0005-0000-0000-0000CC000000}"/>
    <cellStyle name="Comma 4 2 2 3 3 2 3" xfId="3660" xr:uid="{00000000-0005-0000-0000-0000CD000000}"/>
    <cellStyle name="Comma 4 2 2 3 3 2 4" xfId="6053" xr:uid="{00000000-0005-0000-0000-0000CE000000}"/>
    <cellStyle name="Comma 4 2 2 3 3 3" xfId="1952" xr:uid="{00000000-0005-0000-0000-0000CF000000}"/>
    <cellStyle name="Comma 4 2 2 3 3 3 2" xfId="4345" xr:uid="{00000000-0005-0000-0000-0000D0000000}"/>
    <cellStyle name="Comma 4 2 2 3 3 3 3" xfId="6738" xr:uid="{00000000-0005-0000-0000-0000D1000000}"/>
    <cellStyle name="Comma 4 2 2 3 3 4" xfId="3275" xr:uid="{00000000-0005-0000-0000-0000D2000000}"/>
    <cellStyle name="Comma 4 2 2 3 3 5" xfId="5668" xr:uid="{00000000-0005-0000-0000-0000D3000000}"/>
    <cellStyle name="Comma 4 2 2 3 4" xfId="924" xr:uid="{00000000-0005-0000-0000-0000D4000000}"/>
    <cellStyle name="Comma 4 2 2 3 4 2" xfId="1309" xr:uid="{00000000-0005-0000-0000-0000D5000000}"/>
    <cellStyle name="Comma 4 2 2 3 4 2 2" xfId="2379" xr:uid="{00000000-0005-0000-0000-0000D6000000}"/>
    <cellStyle name="Comma 4 2 2 3 4 2 2 2" xfId="4772" xr:uid="{00000000-0005-0000-0000-0000D7000000}"/>
    <cellStyle name="Comma 4 2 2 3 4 2 2 3" xfId="7165" xr:uid="{00000000-0005-0000-0000-0000D8000000}"/>
    <cellStyle name="Comma 4 2 2 3 4 2 3" xfId="3702" xr:uid="{00000000-0005-0000-0000-0000D9000000}"/>
    <cellStyle name="Comma 4 2 2 3 4 2 4" xfId="6095" xr:uid="{00000000-0005-0000-0000-0000DA000000}"/>
    <cellStyle name="Comma 4 2 2 3 4 3" xfId="1994" xr:uid="{00000000-0005-0000-0000-0000DB000000}"/>
    <cellStyle name="Comma 4 2 2 3 4 3 2" xfId="4387" xr:uid="{00000000-0005-0000-0000-0000DC000000}"/>
    <cellStyle name="Comma 4 2 2 3 4 3 3" xfId="6780" xr:uid="{00000000-0005-0000-0000-0000DD000000}"/>
    <cellStyle name="Comma 4 2 2 3 4 4" xfId="3317" xr:uid="{00000000-0005-0000-0000-0000DE000000}"/>
    <cellStyle name="Comma 4 2 2 3 4 5" xfId="5710" xr:uid="{00000000-0005-0000-0000-0000DF000000}"/>
    <cellStyle name="Comma 4 2 2 3 5" xfId="668" xr:uid="{00000000-0005-0000-0000-0000E0000000}"/>
    <cellStyle name="Comma 4 2 2 3 5 2" xfId="1738" xr:uid="{00000000-0005-0000-0000-0000E1000000}"/>
    <cellStyle name="Comma 4 2 2 3 5 2 2" xfId="4131" xr:uid="{00000000-0005-0000-0000-0000E2000000}"/>
    <cellStyle name="Comma 4 2 2 3 5 2 3" xfId="6524" xr:uid="{00000000-0005-0000-0000-0000E3000000}"/>
    <cellStyle name="Comma 4 2 2 3 5 3" xfId="3061" xr:uid="{00000000-0005-0000-0000-0000E4000000}"/>
    <cellStyle name="Comma 4 2 2 3 5 4" xfId="5454" xr:uid="{00000000-0005-0000-0000-0000E5000000}"/>
    <cellStyle name="Comma 4 2 2 3 6" xfId="1053" xr:uid="{00000000-0005-0000-0000-0000E6000000}"/>
    <cellStyle name="Comma 4 2 2 3 6 2" xfId="2123" xr:uid="{00000000-0005-0000-0000-0000E7000000}"/>
    <cellStyle name="Comma 4 2 2 3 6 2 2" xfId="4516" xr:uid="{00000000-0005-0000-0000-0000E8000000}"/>
    <cellStyle name="Comma 4 2 2 3 6 2 3" xfId="6909" xr:uid="{00000000-0005-0000-0000-0000E9000000}"/>
    <cellStyle name="Comma 4 2 2 3 6 3" xfId="3446" xr:uid="{00000000-0005-0000-0000-0000EA000000}"/>
    <cellStyle name="Comma 4 2 2 3 6 4" xfId="5839" xr:uid="{00000000-0005-0000-0000-0000EB000000}"/>
    <cellStyle name="Comma 4 2 2 3 7" xfId="1437" xr:uid="{00000000-0005-0000-0000-0000EC000000}"/>
    <cellStyle name="Comma 4 2 2 3 7 2" xfId="3830" xr:uid="{00000000-0005-0000-0000-0000ED000000}"/>
    <cellStyle name="Comma 4 2 2 3 7 3" xfId="6223" xr:uid="{00000000-0005-0000-0000-0000EE000000}"/>
    <cellStyle name="Comma 4 2 2 3 8" xfId="364" xr:uid="{00000000-0005-0000-0000-0000EF000000}"/>
    <cellStyle name="Comma 4 2 2 3 8 2" xfId="2760" xr:uid="{00000000-0005-0000-0000-0000F0000000}"/>
    <cellStyle name="Comma 4 2 2 3 8 3" xfId="5153" xr:uid="{00000000-0005-0000-0000-0000F1000000}"/>
    <cellStyle name="Comma 4 2 2 3 9" xfId="2505" xr:uid="{00000000-0005-0000-0000-0000F2000000}"/>
    <cellStyle name="Comma 4 2 2 4" xfId="191" xr:uid="{00000000-0005-0000-0000-0000F3000000}"/>
    <cellStyle name="Comma 4 2 2 4 2" xfId="888" xr:uid="{00000000-0005-0000-0000-0000F4000000}"/>
    <cellStyle name="Comma 4 2 2 4 2 2" xfId="1273" xr:uid="{00000000-0005-0000-0000-0000F5000000}"/>
    <cellStyle name="Comma 4 2 2 4 2 2 2" xfId="2343" xr:uid="{00000000-0005-0000-0000-0000F6000000}"/>
    <cellStyle name="Comma 4 2 2 4 2 2 2 2" xfId="4736" xr:uid="{00000000-0005-0000-0000-0000F7000000}"/>
    <cellStyle name="Comma 4 2 2 4 2 2 2 3" xfId="7129" xr:uid="{00000000-0005-0000-0000-0000F8000000}"/>
    <cellStyle name="Comma 4 2 2 4 2 2 3" xfId="3666" xr:uid="{00000000-0005-0000-0000-0000F9000000}"/>
    <cellStyle name="Comma 4 2 2 4 2 2 4" xfId="6059" xr:uid="{00000000-0005-0000-0000-0000FA000000}"/>
    <cellStyle name="Comma 4 2 2 4 2 3" xfId="1958" xr:uid="{00000000-0005-0000-0000-0000FB000000}"/>
    <cellStyle name="Comma 4 2 2 4 2 3 2" xfId="4351" xr:uid="{00000000-0005-0000-0000-0000FC000000}"/>
    <cellStyle name="Comma 4 2 2 4 2 3 3" xfId="6744" xr:uid="{00000000-0005-0000-0000-0000FD000000}"/>
    <cellStyle name="Comma 4 2 2 4 2 4" xfId="3281" xr:uid="{00000000-0005-0000-0000-0000FE000000}"/>
    <cellStyle name="Comma 4 2 2 4 2 5" xfId="5674" xr:uid="{00000000-0005-0000-0000-0000FF000000}"/>
    <cellStyle name="Comma 4 2 2 4 3" xfId="930" xr:uid="{00000000-0005-0000-0000-000000010000}"/>
    <cellStyle name="Comma 4 2 2 4 3 2" xfId="1315" xr:uid="{00000000-0005-0000-0000-000001010000}"/>
    <cellStyle name="Comma 4 2 2 4 3 2 2" xfId="2385" xr:uid="{00000000-0005-0000-0000-000002010000}"/>
    <cellStyle name="Comma 4 2 2 4 3 2 2 2" xfId="4778" xr:uid="{00000000-0005-0000-0000-000003010000}"/>
    <cellStyle name="Comma 4 2 2 4 3 2 2 3" xfId="7171" xr:uid="{00000000-0005-0000-0000-000004010000}"/>
    <cellStyle name="Comma 4 2 2 4 3 2 3" xfId="3708" xr:uid="{00000000-0005-0000-0000-000005010000}"/>
    <cellStyle name="Comma 4 2 2 4 3 2 4" xfId="6101" xr:uid="{00000000-0005-0000-0000-000006010000}"/>
    <cellStyle name="Comma 4 2 2 4 3 3" xfId="2000" xr:uid="{00000000-0005-0000-0000-000007010000}"/>
    <cellStyle name="Comma 4 2 2 4 3 3 2" xfId="4393" xr:uid="{00000000-0005-0000-0000-000008010000}"/>
    <cellStyle name="Comma 4 2 2 4 3 3 3" xfId="6786" xr:uid="{00000000-0005-0000-0000-000009010000}"/>
    <cellStyle name="Comma 4 2 2 4 3 4" xfId="3323" xr:uid="{00000000-0005-0000-0000-00000A010000}"/>
    <cellStyle name="Comma 4 2 2 4 3 5" xfId="5716" xr:uid="{00000000-0005-0000-0000-00000B010000}"/>
    <cellStyle name="Comma 4 2 2 4 4" xfId="710" xr:uid="{00000000-0005-0000-0000-00000C010000}"/>
    <cellStyle name="Comma 4 2 2 4 4 2" xfId="1780" xr:uid="{00000000-0005-0000-0000-00000D010000}"/>
    <cellStyle name="Comma 4 2 2 4 4 2 2" xfId="4173" xr:uid="{00000000-0005-0000-0000-00000E010000}"/>
    <cellStyle name="Comma 4 2 2 4 4 2 3" xfId="6566" xr:uid="{00000000-0005-0000-0000-00000F010000}"/>
    <cellStyle name="Comma 4 2 2 4 4 3" xfId="3103" xr:uid="{00000000-0005-0000-0000-000010010000}"/>
    <cellStyle name="Comma 4 2 2 4 4 4" xfId="5496" xr:uid="{00000000-0005-0000-0000-000011010000}"/>
    <cellStyle name="Comma 4 2 2 4 5" xfId="1095" xr:uid="{00000000-0005-0000-0000-000012010000}"/>
    <cellStyle name="Comma 4 2 2 4 5 2" xfId="2165" xr:uid="{00000000-0005-0000-0000-000013010000}"/>
    <cellStyle name="Comma 4 2 2 4 5 2 2" xfId="4558" xr:uid="{00000000-0005-0000-0000-000014010000}"/>
    <cellStyle name="Comma 4 2 2 4 5 2 3" xfId="6951" xr:uid="{00000000-0005-0000-0000-000015010000}"/>
    <cellStyle name="Comma 4 2 2 4 5 3" xfId="3488" xr:uid="{00000000-0005-0000-0000-000016010000}"/>
    <cellStyle name="Comma 4 2 2 4 5 4" xfId="5881" xr:uid="{00000000-0005-0000-0000-000017010000}"/>
    <cellStyle name="Comma 4 2 2 4 6" xfId="1479" xr:uid="{00000000-0005-0000-0000-000018010000}"/>
    <cellStyle name="Comma 4 2 2 4 6 2" xfId="3872" xr:uid="{00000000-0005-0000-0000-000019010000}"/>
    <cellStyle name="Comma 4 2 2 4 6 3" xfId="6265" xr:uid="{00000000-0005-0000-0000-00001A010000}"/>
    <cellStyle name="Comma 4 2 2 4 7" xfId="407" xr:uid="{00000000-0005-0000-0000-00001B010000}"/>
    <cellStyle name="Comma 4 2 2 4 7 2" xfId="2802" xr:uid="{00000000-0005-0000-0000-00001C010000}"/>
    <cellStyle name="Comma 4 2 2 4 7 3" xfId="5195" xr:uid="{00000000-0005-0000-0000-00001D010000}"/>
    <cellStyle name="Comma 4 2 2 4 8" xfId="2589" xr:uid="{00000000-0005-0000-0000-00001E010000}"/>
    <cellStyle name="Comma 4 2 2 4 9" xfId="4982" xr:uid="{00000000-0005-0000-0000-00001F010000}"/>
    <cellStyle name="Comma 4 2 2 5" xfId="537" xr:uid="{00000000-0005-0000-0000-000020010000}"/>
    <cellStyle name="Comma 4 2 2 5 2" xfId="906" xr:uid="{00000000-0005-0000-0000-000021010000}"/>
    <cellStyle name="Comma 4 2 2 5 2 2" xfId="1291" xr:uid="{00000000-0005-0000-0000-000022010000}"/>
    <cellStyle name="Comma 4 2 2 5 2 2 2" xfId="2361" xr:uid="{00000000-0005-0000-0000-000023010000}"/>
    <cellStyle name="Comma 4 2 2 5 2 2 2 2" xfId="4754" xr:uid="{00000000-0005-0000-0000-000024010000}"/>
    <cellStyle name="Comma 4 2 2 5 2 2 2 3" xfId="7147" xr:uid="{00000000-0005-0000-0000-000025010000}"/>
    <cellStyle name="Comma 4 2 2 5 2 2 3" xfId="3684" xr:uid="{00000000-0005-0000-0000-000026010000}"/>
    <cellStyle name="Comma 4 2 2 5 2 2 4" xfId="6077" xr:uid="{00000000-0005-0000-0000-000027010000}"/>
    <cellStyle name="Comma 4 2 2 5 2 3" xfId="1976" xr:uid="{00000000-0005-0000-0000-000028010000}"/>
    <cellStyle name="Comma 4 2 2 5 2 3 2" xfId="4369" xr:uid="{00000000-0005-0000-0000-000029010000}"/>
    <cellStyle name="Comma 4 2 2 5 2 3 3" xfId="6762" xr:uid="{00000000-0005-0000-0000-00002A010000}"/>
    <cellStyle name="Comma 4 2 2 5 2 4" xfId="3299" xr:uid="{00000000-0005-0000-0000-00002B010000}"/>
    <cellStyle name="Comma 4 2 2 5 2 5" xfId="5692" xr:uid="{00000000-0005-0000-0000-00002C010000}"/>
    <cellStyle name="Comma 4 2 2 5 3" xfId="948" xr:uid="{00000000-0005-0000-0000-00002D010000}"/>
    <cellStyle name="Comma 4 2 2 5 3 2" xfId="1333" xr:uid="{00000000-0005-0000-0000-00002E010000}"/>
    <cellStyle name="Comma 4 2 2 5 3 2 2" xfId="2403" xr:uid="{00000000-0005-0000-0000-00002F010000}"/>
    <cellStyle name="Comma 4 2 2 5 3 2 2 2" xfId="4796" xr:uid="{00000000-0005-0000-0000-000030010000}"/>
    <cellStyle name="Comma 4 2 2 5 3 2 2 3" xfId="7189" xr:uid="{00000000-0005-0000-0000-000031010000}"/>
    <cellStyle name="Comma 4 2 2 5 3 2 3" xfId="3726" xr:uid="{00000000-0005-0000-0000-000032010000}"/>
    <cellStyle name="Comma 4 2 2 5 3 2 4" xfId="6119" xr:uid="{00000000-0005-0000-0000-000033010000}"/>
    <cellStyle name="Comma 4 2 2 5 3 3" xfId="2018" xr:uid="{00000000-0005-0000-0000-000034010000}"/>
    <cellStyle name="Comma 4 2 2 5 3 3 2" xfId="4411" xr:uid="{00000000-0005-0000-0000-000035010000}"/>
    <cellStyle name="Comma 4 2 2 5 3 3 3" xfId="6804" xr:uid="{00000000-0005-0000-0000-000036010000}"/>
    <cellStyle name="Comma 4 2 2 5 3 4" xfId="3341" xr:uid="{00000000-0005-0000-0000-000037010000}"/>
    <cellStyle name="Comma 4 2 2 5 3 5" xfId="5734" xr:uid="{00000000-0005-0000-0000-000038010000}"/>
    <cellStyle name="Comma 4 2 2 5 4" xfId="840" xr:uid="{00000000-0005-0000-0000-000039010000}"/>
    <cellStyle name="Comma 4 2 2 5 4 2" xfId="1910" xr:uid="{00000000-0005-0000-0000-00003A010000}"/>
    <cellStyle name="Comma 4 2 2 5 4 2 2" xfId="4303" xr:uid="{00000000-0005-0000-0000-00003B010000}"/>
    <cellStyle name="Comma 4 2 2 5 4 2 3" xfId="6696" xr:uid="{00000000-0005-0000-0000-00003C010000}"/>
    <cellStyle name="Comma 4 2 2 5 4 3" xfId="3233" xr:uid="{00000000-0005-0000-0000-00003D010000}"/>
    <cellStyle name="Comma 4 2 2 5 4 4" xfId="5626" xr:uid="{00000000-0005-0000-0000-00003E010000}"/>
    <cellStyle name="Comma 4 2 2 5 5" xfId="1225" xr:uid="{00000000-0005-0000-0000-00003F010000}"/>
    <cellStyle name="Comma 4 2 2 5 5 2" xfId="2295" xr:uid="{00000000-0005-0000-0000-000040010000}"/>
    <cellStyle name="Comma 4 2 2 5 5 2 2" xfId="4688" xr:uid="{00000000-0005-0000-0000-000041010000}"/>
    <cellStyle name="Comma 4 2 2 5 5 2 3" xfId="7081" xr:uid="{00000000-0005-0000-0000-000042010000}"/>
    <cellStyle name="Comma 4 2 2 5 5 3" xfId="3618" xr:uid="{00000000-0005-0000-0000-000043010000}"/>
    <cellStyle name="Comma 4 2 2 5 5 4" xfId="6011" xr:uid="{00000000-0005-0000-0000-000044010000}"/>
    <cellStyle name="Comma 4 2 2 5 6" xfId="1609" xr:uid="{00000000-0005-0000-0000-000045010000}"/>
    <cellStyle name="Comma 4 2 2 5 6 2" xfId="4002" xr:uid="{00000000-0005-0000-0000-000046010000}"/>
    <cellStyle name="Comma 4 2 2 5 6 3" xfId="6395" xr:uid="{00000000-0005-0000-0000-000047010000}"/>
    <cellStyle name="Comma 4 2 2 5 7" xfId="2932" xr:uid="{00000000-0005-0000-0000-000048010000}"/>
    <cellStyle name="Comma 4 2 2 5 8" xfId="5325" xr:uid="{00000000-0005-0000-0000-000049010000}"/>
    <cellStyle name="Comma 4 2 2 6" xfId="870" xr:uid="{00000000-0005-0000-0000-00004A010000}"/>
    <cellStyle name="Comma 4 2 2 6 2" xfId="1255" xr:uid="{00000000-0005-0000-0000-00004B010000}"/>
    <cellStyle name="Comma 4 2 2 6 2 2" xfId="2325" xr:uid="{00000000-0005-0000-0000-00004C010000}"/>
    <cellStyle name="Comma 4 2 2 6 2 2 2" xfId="4718" xr:uid="{00000000-0005-0000-0000-00004D010000}"/>
    <cellStyle name="Comma 4 2 2 6 2 2 3" xfId="7111" xr:uid="{00000000-0005-0000-0000-00004E010000}"/>
    <cellStyle name="Comma 4 2 2 6 2 3" xfId="3648" xr:uid="{00000000-0005-0000-0000-00004F010000}"/>
    <cellStyle name="Comma 4 2 2 6 2 4" xfId="6041" xr:uid="{00000000-0005-0000-0000-000050010000}"/>
    <cellStyle name="Comma 4 2 2 6 3" xfId="1940" xr:uid="{00000000-0005-0000-0000-000051010000}"/>
    <cellStyle name="Comma 4 2 2 6 3 2" xfId="4333" xr:uid="{00000000-0005-0000-0000-000052010000}"/>
    <cellStyle name="Comma 4 2 2 6 3 3" xfId="6726" xr:uid="{00000000-0005-0000-0000-000053010000}"/>
    <cellStyle name="Comma 4 2 2 6 4" xfId="3263" xr:uid="{00000000-0005-0000-0000-000054010000}"/>
    <cellStyle name="Comma 4 2 2 6 5" xfId="5656" xr:uid="{00000000-0005-0000-0000-000055010000}"/>
    <cellStyle name="Comma 4 2 2 7" xfId="912" xr:uid="{00000000-0005-0000-0000-000056010000}"/>
    <cellStyle name="Comma 4 2 2 7 2" xfId="1297" xr:uid="{00000000-0005-0000-0000-000057010000}"/>
    <cellStyle name="Comma 4 2 2 7 2 2" xfId="2367" xr:uid="{00000000-0005-0000-0000-000058010000}"/>
    <cellStyle name="Comma 4 2 2 7 2 2 2" xfId="4760" xr:uid="{00000000-0005-0000-0000-000059010000}"/>
    <cellStyle name="Comma 4 2 2 7 2 2 3" xfId="7153" xr:uid="{00000000-0005-0000-0000-00005A010000}"/>
    <cellStyle name="Comma 4 2 2 7 2 3" xfId="3690" xr:uid="{00000000-0005-0000-0000-00005B010000}"/>
    <cellStyle name="Comma 4 2 2 7 2 4" xfId="6083" xr:uid="{00000000-0005-0000-0000-00005C010000}"/>
    <cellStyle name="Comma 4 2 2 7 3" xfId="1982" xr:uid="{00000000-0005-0000-0000-00005D010000}"/>
    <cellStyle name="Comma 4 2 2 7 3 2" xfId="4375" xr:uid="{00000000-0005-0000-0000-00005E010000}"/>
    <cellStyle name="Comma 4 2 2 7 3 3" xfId="6768" xr:uid="{00000000-0005-0000-0000-00005F010000}"/>
    <cellStyle name="Comma 4 2 2 7 4" xfId="3305" xr:uid="{00000000-0005-0000-0000-000060010000}"/>
    <cellStyle name="Comma 4 2 2 7 5" xfId="5698" xr:uid="{00000000-0005-0000-0000-000061010000}"/>
    <cellStyle name="Comma 4 2 2 8" xfId="582" xr:uid="{00000000-0005-0000-0000-000062010000}"/>
    <cellStyle name="Comma 4 2 2 8 2" xfId="1652" xr:uid="{00000000-0005-0000-0000-000063010000}"/>
    <cellStyle name="Comma 4 2 2 8 2 2" xfId="4045" xr:uid="{00000000-0005-0000-0000-000064010000}"/>
    <cellStyle name="Comma 4 2 2 8 2 3" xfId="6438" xr:uid="{00000000-0005-0000-0000-000065010000}"/>
    <cellStyle name="Comma 4 2 2 8 3" xfId="2975" xr:uid="{00000000-0005-0000-0000-000066010000}"/>
    <cellStyle name="Comma 4 2 2 8 4" xfId="5368" xr:uid="{00000000-0005-0000-0000-000067010000}"/>
    <cellStyle name="Comma 4 2 2 9" xfId="967" xr:uid="{00000000-0005-0000-0000-000068010000}"/>
    <cellStyle name="Comma 4 2 2 9 2" xfId="2037" xr:uid="{00000000-0005-0000-0000-000069010000}"/>
    <cellStyle name="Comma 4 2 2 9 2 2" xfId="4430" xr:uid="{00000000-0005-0000-0000-00006A010000}"/>
    <cellStyle name="Comma 4 2 2 9 2 3" xfId="6823" xr:uid="{00000000-0005-0000-0000-00006B010000}"/>
    <cellStyle name="Comma 4 2 2 9 3" xfId="3360" xr:uid="{00000000-0005-0000-0000-00006C010000}"/>
    <cellStyle name="Comma 4 2 2 9 4" xfId="5753" xr:uid="{00000000-0005-0000-0000-00006D010000}"/>
    <cellStyle name="Comma 4 2 3" xfId="47" xr:uid="{00000000-0005-0000-0000-00006E010000}"/>
    <cellStyle name="Comma 4 2 3 10" xfId="1375" xr:uid="{00000000-0005-0000-0000-00006F010000}"/>
    <cellStyle name="Comma 4 2 3 10 2" xfId="3768" xr:uid="{00000000-0005-0000-0000-000070010000}"/>
    <cellStyle name="Comma 4 2 3 10 3" xfId="6161" xr:uid="{00000000-0005-0000-0000-000071010000}"/>
    <cellStyle name="Comma 4 2 3 11" xfId="300" xr:uid="{00000000-0005-0000-0000-000072010000}"/>
    <cellStyle name="Comma 4 2 3 11 2" xfId="2698" xr:uid="{00000000-0005-0000-0000-000073010000}"/>
    <cellStyle name="Comma 4 2 3 11 3" xfId="5091" xr:uid="{00000000-0005-0000-0000-000074010000}"/>
    <cellStyle name="Comma 4 2 3 12" xfId="2445" xr:uid="{00000000-0005-0000-0000-000075010000}"/>
    <cellStyle name="Comma 4 2 3 13" xfId="4838" xr:uid="{00000000-0005-0000-0000-000076010000}"/>
    <cellStyle name="Comma 4 2 3 2" xfId="89" xr:uid="{00000000-0005-0000-0000-000077010000}"/>
    <cellStyle name="Comma 4 2 3 2 10" xfId="4880" xr:uid="{00000000-0005-0000-0000-000078010000}"/>
    <cellStyle name="Comma 4 2 3 2 2" xfId="173" xr:uid="{00000000-0005-0000-0000-000079010000}"/>
    <cellStyle name="Comma 4 2 3 2 2 2" xfId="896" xr:uid="{00000000-0005-0000-0000-00007A010000}"/>
    <cellStyle name="Comma 4 2 3 2 2 2 2" xfId="1281" xr:uid="{00000000-0005-0000-0000-00007B010000}"/>
    <cellStyle name="Comma 4 2 3 2 2 2 2 2" xfId="2351" xr:uid="{00000000-0005-0000-0000-00007C010000}"/>
    <cellStyle name="Comma 4 2 3 2 2 2 2 2 2" xfId="4744" xr:uid="{00000000-0005-0000-0000-00007D010000}"/>
    <cellStyle name="Comma 4 2 3 2 2 2 2 2 3" xfId="7137" xr:uid="{00000000-0005-0000-0000-00007E010000}"/>
    <cellStyle name="Comma 4 2 3 2 2 2 2 3" xfId="3674" xr:uid="{00000000-0005-0000-0000-00007F010000}"/>
    <cellStyle name="Comma 4 2 3 2 2 2 2 4" xfId="6067" xr:uid="{00000000-0005-0000-0000-000080010000}"/>
    <cellStyle name="Comma 4 2 3 2 2 2 3" xfId="1966" xr:uid="{00000000-0005-0000-0000-000081010000}"/>
    <cellStyle name="Comma 4 2 3 2 2 2 3 2" xfId="4359" xr:uid="{00000000-0005-0000-0000-000082010000}"/>
    <cellStyle name="Comma 4 2 3 2 2 2 3 3" xfId="6752" xr:uid="{00000000-0005-0000-0000-000083010000}"/>
    <cellStyle name="Comma 4 2 3 2 2 2 4" xfId="3289" xr:uid="{00000000-0005-0000-0000-000084010000}"/>
    <cellStyle name="Comma 4 2 3 2 2 2 5" xfId="5682" xr:uid="{00000000-0005-0000-0000-000085010000}"/>
    <cellStyle name="Comma 4 2 3 2 2 3" xfId="938" xr:uid="{00000000-0005-0000-0000-000086010000}"/>
    <cellStyle name="Comma 4 2 3 2 2 3 2" xfId="1323" xr:uid="{00000000-0005-0000-0000-000087010000}"/>
    <cellStyle name="Comma 4 2 3 2 2 3 2 2" xfId="2393" xr:uid="{00000000-0005-0000-0000-000088010000}"/>
    <cellStyle name="Comma 4 2 3 2 2 3 2 2 2" xfId="4786" xr:uid="{00000000-0005-0000-0000-000089010000}"/>
    <cellStyle name="Comma 4 2 3 2 2 3 2 2 3" xfId="7179" xr:uid="{00000000-0005-0000-0000-00008A010000}"/>
    <cellStyle name="Comma 4 2 3 2 2 3 2 3" xfId="3716" xr:uid="{00000000-0005-0000-0000-00008B010000}"/>
    <cellStyle name="Comma 4 2 3 2 2 3 2 4" xfId="6109" xr:uid="{00000000-0005-0000-0000-00008C010000}"/>
    <cellStyle name="Comma 4 2 3 2 2 3 3" xfId="2008" xr:uid="{00000000-0005-0000-0000-00008D010000}"/>
    <cellStyle name="Comma 4 2 3 2 2 3 3 2" xfId="4401" xr:uid="{00000000-0005-0000-0000-00008E010000}"/>
    <cellStyle name="Comma 4 2 3 2 2 3 3 3" xfId="6794" xr:uid="{00000000-0005-0000-0000-00008F010000}"/>
    <cellStyle name="Comma 4 2 3 2 2 3 4" xfId="3331" xr:uid="{00000000-0005-0000-0000-000090010000}"/>
    <cellStyle name="Comma 4 2 3 2 2 3 5" xfId="5724" xr:uid="{00000000-0005-0000-0000-000091010000}"/>
    <cellStyle name="Comma 4 2 3 2 2 4" xfId="776" xr:uid="{00000000-0005-0000-0000-000092010000}"/>
    <cellStyle name="Comma 4 2 3 2 2 4 2" xfId="1846" xr:uid="{00000000-0005-0000-0000-000093010000}"/>
    <cellStyle name="Comma 4 2 3 2 2 4 2 2" xfId="4239" xr:uid="{00000000-0005-0000-0000-000094010000}"/>
    <cellStyle name="Comma 4 2 3 2 2 4 2 3" xfId="6632" xr:uid="{00000000-0005-0000-0000-000095010000}"/>
    <cellStyle name="Comma 4 2 3 2 2 4 3" xfId="3169" xr:uid="{00000000-0005-0000-0000-000096010000}"/>
    <cellStyle name="Comma 4 2 3 2 2 4 4" xfId="5562" xr:uid="{00000000-0005-0000-0000-000097010000}"/>
    <cellStyle name="Comma 4 2 3 2 2 5" xfId="1161" xr:uid="{00000000-0005-0000-0000-000098010000}"/>
    <cellStyle name="Comma 4 2 3 2 2 5 2" xfId="2231" xr:uid="{00000000-0005-0000-0000-000099010000}"/>
    <cellStyle name="Comma 4 2 3 2 2 5 2 2" xfId="4624" xr:uid="{00000000-0005-0000-0000-00009A010000}"/>
    <cellStyle name="Comma 4 2 3 2 2 5 2 3" xfId="7017" xr:uid="{00000000-0005-0000-0000-00009B010000}"/>
    <cellStyle name="Comma 4 2 3 2 2 5 3" xfId="3554" xr:uid="{00000000-0005-0000-0000-00009C010000}"/>
    <cellStyle name="Comma 4 2 3 2 2 5 4" xfId="5947" xr:uid="{00000000-0005-0000-0000-00009D010000}"/>
    <cellStyle name="Comma 4 2 3 2 2 6" xfId="1545" xr:uid="{00000000-0005-0000-0000-00009E010000}"/>
    <cellStyle name="Comma 4 2 3 2 2 6 2" xfId="3938" xr:uid="{00000000-0005-0000-0000-00009F010000}"/>
    <cellStyle name="Comma 4 2 3 2 2 6 3" xfId="6331" xr:uid="{00000000-0005-0000-0000-0000A0010000}"/>
    <cellStyle name="Comma 4 2 3 2 2 7" xfId="473" xr:uid="{00000000-0005-0000-0000-0000A1010000}"/>
    <cellStyle name="Comma 4 2 3 2 2 7 2" xfId="2868" xr:uid="{00000000-0005-0000-0000-0000A2010000}"/>
    <cellStyle name="Comma 4 2 3 2 2 7 3" xfId="5261" xr:uid="{00000000-0005-0000-0000-0000A3010000}"/>
    <cellStyle name="Comma 4 2 3 2 2 8" xfId="2571" xr:uid="{00000000-0005-0000-0000-0000A4010000}"/>
    <cellStyle name="Comma 4 2 3 2 2 9" xfId="4964" xr:uid="{00000000-0005-0000-0000-0000A5010000}"/>
    <cellStyle name="Comma 4 2 3 2 3" xfId="257" xr:uid="{00000000-0005-0000-0000-0000A6010000}"/>
    <cellStyle name="Comma 4 2 3 2 3 2" xfId="1263" xr:uid="{00000000-0005-0000-0000-0000A7010000}"/>
    <cellStyle name="Comma 4 2 3 2 3 2 2" xfId="2333" xr:uid="{00000000-0005-0000-0000-0000A8010000}"/>
    <cellStyle name="Comma 4 2 3 2 3 2 2 2" xfId="4726" xr:uid="{00000000-0005-0000-0000-0000A9010000}"/>
    <cellStyle name="Comma 4 2 3 2 3 2 2 3" xfId="7119" xr:uid="{00000000-0005-0000-0000-0000AA010000}"/>
    <cellStyle name="Comma 4 2 3 2 3 2 3" xfId="3656" xr:uid="{00000000-0005-0000-0000-0000AB010000}"/>
    <cellStyle name="Comma 4 2 3 2 3 2 4" xfId="6049" xr:uid="{00000000-0005-0000-0000-0000AC010000}"/>
    <cellStyle name="Comma 4 2 3 2 3 3" xfId="1948" xr:uid="{00000000-0005-0000-0000-0000AD010000}"/>
    <cellStyle name="Comma 4 2 3 2 3 3 2" xfId="4341" xr:uid="{00000000-0005-0000-0000-0000AE010000}"/>
    <cellStyle name="Comma 4 2 3 2 3 3 3" xfId="6734" xr:uid="{00000000-0005-0000-0000-0000AF010000}"/>
    <cellStyle name="Comma 4 2 3 2 3 4" xfId="878" xr:uid="{00000000-0005-0000-0000-0000B0010000}"/>
    <cellStyle name="Comma 4 2 3 2 3 4 2" xfId="3271" xr:uid="{00000000-0005-0000-0000-0000B1010000}"/>
    <cellStyle name="Comma 4 2 3 2 3 4 3" xfId="5664" xr:uid="{00000000-0005-0000-0000-0000B2010000}"/>
    <cellStyle name="Comma 4 2 3 2 3 5" xfId="2655" xr:uid="{00000000-0005-0000-0000-0000B3010000}"/>
    <cellStyle name="Comma 4 2 3 2 3 6" xfId="5048" xr:uid="{00000000-0005-0000-0000-0000B4010000}"/>
    <cellStyle name="Comma 4 2 3 2 4" xfId="920" xr:uid="{00000000-0005-0000-0000-0000B5010000}"/>
    <cellStyle name="Comma 4 2 3 2 4 2" xfId="1305" xr:uid="{00000000-0005-0000-0000-0000B6010000}"/>
    <cellStyle name="Comma 4 2 3 2 4 2 2" xfId="2375" xr:uid="{00000000-0005-0000-0000-0000B7010000}"/>
    <cellStyle name="Comma 4 2 3 2 4 2 2 2" xfId="4768" xr:uid="{00000000-0005-0000-0000-0000B8010000}"/>
    <cellStyle name="Comma 4 2 3 2 4 2 2 3" xfId="7161" xr:uid="{00000000-0005-0000-0000-0000B9010000}"/>
    <cellStyle name="Comma 4 2 3 2 4 2 3" xfId="3698" xr:uid="{00000000-0005-0000-0000-0000BA010000}"/>
    <cellStyle name="Comma 4 2 3 2 4 2 4" xfId="6091" xr:uid="{00000000-0005-0000-0000-0000BB010000}"/>
    <cellStyle name="Comma 4 2 3 2 4 3" xfId="1990" xr:uid="{00000000-0005-0000-0000-0000BC010000}"/>
    <cellStyle name="Comma 4 2 3 2 4 3 2" xfId="4383" xr:uid="{00000000-0005-0000-0000-0000BD010000}"/>
    <cellStyle name="Comma 4 2 3 2 4 3 3" xfId="6776" xr:uid="{00000000-0005-0000-0000-0000BE010000}"/>
    <cellStyle name="Comma 4 2 3 2 4 4" xfId="3313" xr:uid="{00000000-0005-0000-0000-0000BF010000}"/>
    <cellStyle name="Comma 4 2 3 2 4 5" xfId="5706" xr:uid="{00000000-0005-0000-0000-0000C0010000}"/>
    <cellStyle name="Comma 4 2 3 2 5" xfId="648" xr:uid="{00000000-0005-0000-0000-0000C1010000}"/>
    <cellStyle name="Comma 4 2 3 2 5 2" xfId="1718" xr:uid="{00000000-0005-0000-0000-0000C2010000}"/>
    <cellStyle name="Comma 4 2 3 2 5 2 2" xfId="4111" xr:uid="{00000000-0005-0000-0000-0000C3010000}"/>
    <cellStyle name="Comma 4 2 3 2 5 2 3" xfId="6504" xr:uid="{00000000-0005-0000-0000-0000C4010000}"/>
    <cellStyle name="Comma 4 2 3 2 5 3" xfId="3041" xr:uid="{00000000-0005-0000-0000-0000C5010000}"/>
    <cellStyle name="Comma 4 2 3 2 5 4" xfId="5434" xr:uid="{00000000-0005-0000-0000-0000C6010000}"/>
    <cellStyle name="Comma 4 2 3 2 6" xfId="1033" xr:uid="{00000000-0005-0000-0000-0000C7010000}"/>
    <cellStyle name="Comma 4 2 3 2 6 2" xfId="2103" xr:uid="{00000000-0005-0000-0000-0000C8010000}"/>
    <cellStyle name="Comma 4 2 3 2 6 2 2" xfId="4496" xr:uid="{00000000-0005-0000-0000-0000C9010000}"/>
    <cellStyle name="Comma 4 2 3 2 6 2 3" xfId="6889" xr:uid="{00000000-0005-0000-0000-0000CA010000}"/>
    <cellStyle name="Comma 4 2 3 2 6 3" xfId="3426" xr:uid="{00000000-0005-0000-0000-0000CB010000}"/>
    <cellStyle name="Comma 4 2 3 2 6 4" xfId="5819" xr:uid="{00000000-0005-0000-0000-0000CC010000}"/>
    <cellStyle name="Comma 4 2 3 2 7" xfId="1417" xr:uid="{00000000-0005-0000-0000-0000CD010000}"/>
    <cellStyle name="Comma 4 2 3 2 7 2" xfId="3810" xr:uid="{00000000-0005-0000-0000-0000CE010000}"/>
    <cellStyle name="Comma 4 2 3 2 7 3" xfId="6203" xr:uid="{00000000-0005-0000-0000-0000CF010000}"/>
    <cellStyle name="Comma 4 2 3 2 8" xfId="342" xr:uid="{00000000-0005-0000-0000-0000D0010000}"/>
    <cellStyle name="Comma 4 2 3 2 8 2" xfId="2740" xr:uid="{00000000-0005-0000-0000-0000D1010000}"/>
    <cellStyle name="Comma 4 2 3 2 8 3" xfId="5133" xr:uid="{00000000-0005-0000-0000-0000D2010000}"/>
    <cellStyle name="Comma 4 2 3 2 9" xfId="2487" xr:uid="{00000000-0005-0000-0000-0000D3010000}"/>
    <cellStyle name="Comma 4 2 3 3" xfId="131" xr:uid="{00000000-0005-0000-0000-0000D4010000}"/>
    <cellStyle name="Comma 4 2 3 3 10" xfId="4922" xr:uid="{00000000-0005-0000-0000-0000D5010000}"/>
    <cellStyle name="Comma 4 2 3 3 2" xfId="517" xr:uid="{00000000-0005-0000-0000-0000D6010000}"/>
    <cellStyle name="Comma 4 2 3 3 2 2" xfId="902" xr:uid="{00000000-0005-0000-0000-0000D7010000}"/>
    <cellStyle name="Comma 4 2 3 3 2 2 2" xfId="1287" xr:uid="{00000000-0005-0000-0000-0000D8010000}"/>
    <cellStyle name="Comma 4 2 3 3 2 2 2 2" xfId="2357" xr:uid="{00000000-0005-0000-0000-0000D9010000}"/>
    <cellStyle name="Comma 4 2 3 3 2 2 2 2 2" xfId="4750" xr:uid="{00000000-0005-0000-0000-0000DA010000}"/>
    <cellStyle name="Comma 4 2 3 3 2 2 2 2 3" xfId="7143" xr:uid="{00000000-0005-0000-0000-0000DB010000}"/>
    <cellStyle name="Comma 4 2 3 3 2 2 2 3" xfId="3680" xr:uid="{00000000-0005-0000-0000-0000DC010000}"/>
    <cellStyle name="Comma 4 2 3 3 2 2 2 4" xfId="6073" xr:uid="{00000000-0005-0000-0000-0000DD010000}"/>
    <cellStyle name="Comma 4 2 3 3 2 2 3" xfId="1972" xr:uid="{00000000-0005-0000-0000-0000DE010000}"/>
    <cellStyle name="Comma 4 2 3 3 2 2 3 2" xfId="4365" xr:uid="{00000000-0005-0000-0000-0000DF010000}"/>
    <cellStyle name="Comma 4 2 3 3 2 2 3 3" xfId="6758" xr:uid="{00000000-0005-0000-0000-0000E0010000}"/>
    <cellStyle name="Comma 4 2 3 3 2 2 4" xfId="3295" xr:uid="{00000000-0005-0000-0000-0000E1010000}"/>
    <cellStyle name="Comma 4 2 3 3 2 2 5" xfId="5688" xr:uid="{00000000-0005-0000-0000-0000E2010000}"/>
    <cellStyle name="Comma 4 2 3 3 2 3" xfId="944" xr:uid="{00000000-0005-0000-0000-0000E3010000}"/>
    <cellStyle name="Comma 4 2 3 3 2 3 2" xfId="1329" xr:uid="{00000000-0005-0000-0000-0000E4010000}"/>
    <cellStyle name="Comma 4 2 3 3 2 3 2 2" xfId="2399" xr:uid="{00000000-0005-0000-0000-0000E5010000}"/>
    <cellStyle name="Comma 4 2 3 3 2 3 2 2 2" xfId="4792" xr:uid="{00000000-0005-0000-0000-0000E6010000}"/>
    <cellStyle name="Comma 4 2 3 3 2 3 2 2 3" xfId="7185" xr:uid="{00000000-0005-0000-0000-0000E7010000}"/>
    <cellStyle name="Comma 4 2 3 3 2 3 2 3" xfId="3722" xr:uid="{00000000-0005-0000-0000-0000E8010000}"/>
    <cellStyle name="Comma 4 2 3 3 2 3 2 4" xfId="6115" xr:uid="{00000000-0005-0000-0000-0000E9010000}"/>
    <cellStyle name="Comma 4 2 3 3 2 3 3" xfId="2014" xr:uid="{00000000-0005-0000-0000-0000EA010000}"/>
    <cellStyle name="Comma 4 2 3 3 2 3 3 2" xfId="4407" xr:uid="{00000000-0005-0000-0000-0000EB010000}"/>
    <cellStyle name="Comma 4 2 3 3 2 3 3 3" xfId="6800" xr:uid="{00000000-0005-0000-0000-0000EC010000}"/>
    <cellStyle name="Comma 4 2 3 3 2 3 4" xfId="3337" xr:uid="{00000000-0005-0000-0000-0000ED010000}"/>
    <cellStyle name="Comma 4 2 3 3 2 3 5" xfId="5730" xr:uid="{00000000-0005-0000-0000-0000EE010000}"/>
    <cellStyle name="Comma 4 2 3 3 2 4" xfId="820" xr:uid="{00000000-0005-0000-0000-0000EF010000}"/>
    <cellStyle name="Comma 4 2 3 3 2 4 2" xfId="1890" xr:uid="{00000000-0005-0000-0000-0000F0010000}"/>
    <cellStyle name="Comma 4 2 3 3 2 4 2 2" xfId="4283" xr:uid="{00000000-0005-0000-0000-0000F1010000}"/>
    <cellStyle name="Comma 4 2 3 3 2 4 2 3" xfId="6676" xr:uid="{00000000-0005-0000-0000-0000F2010000}"/>
    <cellStyle name="Comma 4 2 3 3 2 4 3" xfId="3213" xr:uid="{00000000-0005-0000-0000-0000F3010000}"/>
    <cellStyle name="Comma 4 2 3 3 2 4 4" xfId="5606" xr:uid="{00000000-0005-0000-0000-0000F4010000}"/>
    <cellStyle name="Comma 4 2 3 3 2 5" xfId="1205" xr:uid="{00000000-0005-0000-0000-0000F5010000}"/>
    <cellStyle name="Comma 4 2 3 3 2 5 2" xfId="2275" xr:uid="{00000000-0005-0000-0000-0000F6010000}"/>
    <cellStyle name="Comma 4 2 3 3 2 5 2 2" xfId="4668" xr:uid="{00000000-0005-0000-0000-0000F7010000}"/>
    <cellStyle name="Comma 4 2 3 3 2 5 2 3" xfId="7061" xr:uid="{00000000-0005-0000-0000-0000F8010000}"/>
    <cellStyle name="Comma 4 2 3 3 2 5 3" xfId="3598" xr:uid="{00000000-0005-0000-0000-0000F9010000}"/>
    <cellStyle name="Comma 4 2 3 3 2 5 4" xfId="5991" xr:uid="{00000000-0005-0000-0000-0000FA010000}"/>
    <cellStyle name="Comma 4 2 3 3 2 6" xfId="1589" xr:uid="{00000000-0005-0000-0000-0000FB010000}"/>
    <cellStyle name="Comma 4 2 3 3 2 6 2" xfId="3982" xr:uid="{00000000-0005-0000-0000-0000FC010000}"/>
    <cellStyle name="Comma 4 2 3 3 2 6 3" xfId="6375" xr:uid="{00000000-0005-0000-0000-0000FD010000}"/>
    <cellStyle name="Comma 4 2 3 3 2 7" xfId="2912" xr:uid="{00000000-0005-0000-0000-0000FE010000}"/>
    <cellStyle name="Comma 4 2 3 3 2 8" xfId="5305" xr:uid="{00000000-0005-0000-0000-0000FF010000}"/>
    <cellStyle name="Comma 4 2 3 3 3" xfId="884" xr:uid="{00000000-0005-0000-0000-000000020000}"/>
    <cellStyle name="Comma 4 2 3 3 3 2" xfId="1269" xr:uid="{00000000-0005-0000-0000-000001020000}"/>
    <cellStyle name="Comma 4 2 3 3 3 2 2" xfId="2339" xr:uid="{00000000-0005-0000-0000-000002020000}"/>
    <cellStyle name="Comma 4 2 3 3 3 2 2 2" xfId="4732" xr:uid="{00000000-0005-0000-0000-000003020000}"/>
    <cellStyle name="Comma 4 2 3 3 3 2 2 3" xfId="7125" xr:uid="{00000000-0005-0000-0000-000004020000}"/>
    <cellStyle name="Comma 4 2 3 3 3 2 3" xfId="3662" xr:uid="{00000000-0005-0000-0000-000005020000}"/>
    <cellStyle name="Comma 4 2 3 3 3 2 4" xfId="6055" xr:uid="{00000000-0005-0000-0000-000006020000}"/>
    <cellStyle name="Comma 4 2 3 3 3 3" xfId="1954" xr:uid="{00000000-0005-0000-0000-000007020000}"/>
    <cellStyle name="Comma 4 2 3 3 3 3 2" xfId="4347" xr:uid="{00000000-0005-0000-0000-000008020000}"/>
    <cellStyle name="Comma 4 2 3 3 3 3 3" xfId="6740" xr:uid="{00000000-0005-0000-0000-000009020000}"/>
    <cellStyle name="Comma 4 2 3 3 3 4" xfId="3277" xr:uid="{00000000-0005-0000-0000-00000A020000}"/>
    <cellStyle name="Comma 4 2 3 3 3 5" xfId="5670" xr:uid="{00000000-0005-0000-0000-00000B020000}"/>
    <cellStyle name="Comma 4 2 3 3 4" xfId="926" xr:uid="{00000000-0005-0000-0000-00000C020000}"/>
    <cellStyle name="Comma 4 2 3 3 4 2" xfId="1311" xr:uid="{00000000-0005-0000-0000-00000D020000}"/>
    <cellStyle name="Comma 4 2 3 3 4 2 2" xfId="2381" xr:uid="{00000000-0005-0000-0000-00000E020000}"/>
    <cellStyle name="Comma 4 2 3 3 4 2 2 2" xfId="4774" xr:uid="{00000000-0005-0000-0000-00000F020000}"/>
    <cellStyle name="Comma 4 2 3 3 4 2 2 3" xfId="7167" xr:uid="{00000000-0005-0000-0000-000010020000}"/>
    <cellStyle name="Comma 4 2 3 3 4 2 3" xfId="3704" xr:uid="{00000000-0005-0000-0000-000011020000}"/>
    <cellStyle name="Comma 4 2 3 3 4 2 4" xfId="6097" xr:uid="{00000000-0005-0000-0000-000012020000}"/>
    <cellStyle name="Comma 4 2 3 3 4 3" xfId="1996" xr:uid="{00000000-0005-0000-0000-000013020000}"/>
    <cellStyle name="Comma 4 2 3 3 4 3 2" xfId="4389" xr:uid="{00000000-0005-0000-0000-000014020000}"/>
    <cellStyle name="Comma 4 2 3 3 4 3 3" xfId="6782" xr:uid="{00000000-0005-0000-0000-000015020000}"/>
    <cellStyle name="Comma 4 2 3 3 4 4" xfId="3319" xr:uid="{00000000-0005-0000-0000-000016020000}"/>
    <cellStyle name="Comma 4 2 3 3 4 5" xfId="5712" xr:uid="{00000000-0005-0000-0000-000017020000}"/>
    <cellStyle name="Comma 4 2 3 3 5" xfId="692" xr:uid="{00000000-0005-0000-0000-000018020000}"/>
    <cellStyle name="Comma 4 2 3 3 5 2" xfId="1762" xr:uid="{00000000-0005-0000-0000-000019020000}"/>
    <cellStyle name="Comma 4 2 3 3 5 2 2" xfId="4155" xr:uid="{00000000-0005-0000-0000-00001A020000}"/>
    <cellStyle name="Comma 4 2 3 3 5 2 3" xfId="6548" xr:uid="{00000000-0005-0000-0000-00001B020000}"/>
    <cellStyle name="Comma 4 2 3 3 5 3" xfId="3085" xr:uid="{00000000-0005-0000-0000-00001C020000}"/>
    <cellStyle name="Comma 4 2 3 3 5 4" xfId="5478" xr:uid="{00000000-0005-0000-0000-00001D020000}"/>
    <cellStyle name="Comma 4 2 3 3 6" xfId="1077" xr:uid="{00000000-0005-0000-0000-00001E020000}"/>
    <cellStyle name="Comma 4 2 3 3 6 2" xfId="2147" xr:uid="{00000000-0005-0000-0000-00001F020000}"/>
    <cellStyle name="Comma 4 2 3 3 6 2 2" xfId="4540" xr:uid="{00000000-0005-0000-0000-000020020000}"/>
    <cellStyle name="Comma 4 2 3 3 6 2 3" xfId="6933" xr:uid="{00000000-0005-0000-0000-000021020000}"/>
    <cellStyle name="Comma 4 2 3 3 6 3" xfId="3470" xr:uid="{00000000-0005-0000-0000-000022020000}"/>
    <cellStyle name="Comma 4 2 3 3 6 4" xfId="5863" xr:uid="{00000000-0005-0000-0000-000023020000}"/>
    <cellStyle name="Comma 4 2 3 3 7" xfId="1461" xr:uid="{00000000-0005-0000-0000-000024020000}"/>
    <cellStyle name="Comma 4 2 3 3 7 2" xfId="3854" xr:uid="{00000000-0005-0000-0000-000025020000}"/>
    <cellStyle name="Comma 4 2 3 3 7 3" xfId="6247" xr:uid="{00000000-0005-0000-0000-000026020000}"/>
    <cellStyle name="Comma 4 2 3 3 8" xfId="388" xr:uid="{00000000-0005-0000-0000-000027020000}"/>
    <cellStyle name="Comma 4 2 3 3 8 2" xfId="2784" xr:uid="{00000000-0005-0000-0000-000028020000}"/>
    <cellStyle name="Comma 4 2 3 3 8 3" xfId="5177" xr:uid="{00000000-0005-0000-0000-000029020000}"/>
    <cellStyle name="Comma 4 2 3 3 9" xfId="2529" xr:uid="{00000000-0005-0000-0000-00002A020000}"/>
    <cellStyle name="Comma 4 2 3 4" xfId="215" xr:uid="{00000000-0005-0000-0000-00002B020000}"/>
    <cellStyle name="Comma 4 2 3 4 2" xfId="890" xr:uid="{00000000-0005-0000-0000-00002C020000}"/>
    <cellStyle name="Comma 4 2 3 4 2 2" xfId="1275" xr:uid="{00000000-0005-0000-0000-00002D020000}"/>
    <cellStyle name="Comma 4 2 3 4 2 2 2" xfId="2345" xr:uid="{00000000-0005-0000-0000-00002E020000}"/>
    <cellStyle name="Comma 4 2 3 4 2 2 2 2" xfId="4738" xr:uid="{00000000-0005-0000-0000-00002F020000}"/>
    <cellStyle name="Comma 4 2 3 4 2 2 2 3" xfId="7131" xr:uid="{00000000-0005-0000-0000-000030020000}"/>
    <cellStyle name="Comma 4 2 3 4 2 2 3" xfId="3668" xr:uid="{00000000-0005-0000-0000-000031020000}"/>
    <cellStyle name="Comma 4 2 3 4 2 2 4" xfId="6061" xr:uid="{00000000-0005-0000-0000-000032020000}"/>
    <cellStyle name="Comma 4 2 3 4 2 3" xfId="1960" xr:uid="{00000000-0005-0000-0000-000033020000}"/>
    <cellStyle name="Comma 4 2 3 4 2 3 2" xfId="4353" xr:uid="{00000000-0005-0000-0000-000034020000}"/>
    <cellStyle name="Comma 4 2 3 4 2 3 3" xfId="6746" xr:uid="{00000000-0005-0000-0000-000035020000}"/>
    <cellStyle name="Comma 4 2 3 4 2 4" xfId="3283" xr:uid="{00000000-0005-0000-0000-000036020000}"/>
    <cellStyle name="Comma 4 2 3 4 2 5" xfId="5676" xr:uid="{00000000-0005-0000-0000-000037020000}"/>
    <cellStyle name="Comma 4 2 3 4 3" xfId="932" xr:uid="{00000000-0005-0000-0000-000038020000}"/>
    <cellStyle name="Comma 4 2 3 4 3 2" xfId="1317" xr:uid="{00000000-0005-0000-0000-000039020000}"/>
    <cellStyle name="Comma 4 2 3 4 3 2 2" xfId="2387" xr:uid="{00000000-0005-0000-0000-00003A020000}"/>
    <cellStyle name="Comma 4 2 3 4 3 2 2 2" xfId="4780" xr:uid="{00000000-0005-0000-0000-00003B020000}"/>
    <cellStyle name="Comma 4 2 3 4 3 2 2 3" xfId="7173" xr:uid="{00000000-0005-0000-0000-00003C020000}"/>
    <cellStyle name="Comma 4 2 3 4 3 2 3" xfId="3710" xr:uid="{00000000-0005-0000-0000-00003D020000}"/>
    <cellStyle name="Comma 4 2 3 4 3 2 4" xfId="6103" xr:uid="{00000000-0005-0000-0000-00003E020000}"/>
    <cellStyle name="Comma 4 2 3 4 3 3" xfId="2002" xr:uid="{00000000-0005-0000-0000-00003F020000}"/>
    <cellStyle name="Comma 4 2 3 4 3 3 2" xfId="4395" xr:uid="{00000000-0005-0000-0000-000040020000}"/>
    <cellStyle name="Comma 4 2 3 4 3 3 3" xfId="6788" xr:uid="{00000000-0005-0000-0000-000041020000}"/>
    <cellStyle name="Comma 4 2 3 4 3 4" xfId="3325" xr:uid="{00000000-0005-0000-0000-000042020000}"/>
    <cellStyle name="Comma 4 2 3 4 3 5" xfId="5718" xr:uid="{00000000-0005-0000-0000-000043020000}"/>
    <cellStyle name="Comma 4 2 3 4 4" xfId="734" xr:uid="{00000000-0005-0000-0000-000044020000}"/>
    <cellStyle name="Comma 4 2 3 4 4 2" xfId="1804" xr:uid="{00000000-0005-0000-0000-000045020000}"/>
    <cellStyle name="Comma 4 2 3 4 4 2 2" xfId="4197" xr:uid="{00000000-0005-0000-0000-000046020000}"/>
    <cellStyle name="Comma 4 2 3 4 4 2 3" xfId="6590" xr:uid="{00000000-0005-0000-0000-000047020000}"/>
    <cellStyle name="Comma 4 2 3 4 4 3" xfId="3127" xr:uid="{00000000-0005-0000-0000-000048020000}"/>
    <cellStyle name="Comma 4 2 3 4 4 4" xfId="5520" xr:uid="{00000000-0005-0000-0000-000049020000}"/>
    <cellStyle name="Comma 4 2 3 4 5" xfId="1119" xr:uid="{00000000-0005-0000-0000-00004A020000}"/>
    <cellStyle name="Comma 4 2 3 4 5 2" xfId="2189" xr:uid="{00000000-0005-0000-0000-00004B020000}"/>
    <cellStyle name="Comma 4 2 3 4 5 2 2" xfId="4582" xr:uid="{00000000-0005-0000-0000-00004C020000}"/>
    <cellStyle name="Comma 4 2 3 4 5 2 3" xfId="6975" xr:uid="{00000000-0005-0000-0000-00004D020000}"/>
    <cellStyle name="Comma 4 2 3 4 5 3" xfId="3512" xr:uid="{00000000-0005-0000-0000-00004E020000}"/>
    <cellStyle name="Comma 4 2 3 4 5 4" xfId="5905" xr:uid="{00000000-0005-0000-0000-00004F020000}"/>
    <cellStyle name="Comma 4 2 3 4 6" xfId="1503" xr:uid="{00000000-0005-0000-0000-000050020000}"/>
    <cellStyle name="Comma 4 2 3 4 6 2" xfId="3896" xr:uid="{00000000-0005-0000-0000-000051020000}"/>
    <cellStyle name="Comma 4 2 3 4 6 3" xfId="6289" xr:uid="{00000000-0005-0000-0000-000052020000}"/>
    <cellStyle name="Comma 4 2 3 4 7" xfId="431" xr:uid="{00000000-0005-0000-0000-000053020000}"/>
    <cellStyle name="Comma 4 2 3 4 7 2" xfId="2826" xr:uid="{00000000-0005-0000-0000-000054020000}"/>
    <cellStyle name="Comma 4 2 3 4 7 3" xfId="5219" xr:uid="{00000000-0005-0000-0000-000055020000}"/>
    <cellStyle name="Comma 4 2 3 4 8" xfId="2613" xr:uid="{00000000-0005-0000-0000-000056020000}"/>
    <cellStyle name="Comma 4 2 3 4 9" xfId="5006" xr:uid="{00000000-0005-0000-0000-000057020000}"/>
    <cellStyle name="Comma 4 2 3 5" xfId="561" xr:uid="{00000000-0005-0000-0000-000058020000}"/>
    <cellStyle name="Comma 4 2 3 5 2" xfId="908" xr:uid="{00000000-0005-0000-0000-000059020000}"/>
    <cellStyle name="Comma 4 2 3 5 2 2" xfId="1293" xr:uid="{00000000-0005-0000-0000-00005A020000}"/>
    <cellStyle name="Comma 4 2 3 5 2 2 2" xfId="2363" xr:uid="{00000000-0005-0000-0000-00005B020000}"/>
    <cellStyle name="Comma 4 2 3 5 2 2 2 2" xfId="4756" xr:uid="{00000000-0005-0000-0000-00005C020000}"/>
    <cellStyle name="Comma 4 2 3 5 2 2 2 3" xfId="7149" xr:uid="{00000000-0005-0000-0000-00005D020000}"/>
    <cellStyle name="Comma 4 2 3 5 2 2 3" xfId="3686" xr:uid="{00000000-0005-0000-0000-00005E020000}"/>
    <cellStyle name="Comma 4 2 3 5 2 2 4" xfId="6079" xr:uid="{00000000-0005-0000-0000-00005F020000}"/>
    <cellStyle name="Comma 4 2 3 5 2 3" xfId="1978" xr:uid="{00000000-0005-0000-0000-000060020000}"/>
    <cellStyle name="Comma 4 2 3 5 2 3 2" xfId="4371" xr:uid="{00000000-0005-0000-0000-000061020000}"/>
    <cellStyle name="Comma 4 2 3 5 2 3 3" xfId="6764" xr:uid="{00000000-0005-0000-0000-000062020000}"/>
    <cellStyle name="Comma 4 2 3 5 2 4" xfId="3301" xr:uid="{00000000-0005-0000-0000-000063020000}"/>
    <cellStyle name="Comma 4 2 3 5 2 5" xfId="5694" xr:uid="{00000000-0005-0000-0000-000064020000}"/>
    <cellStyle name="Comma 4 2 3 5 3" xfId="950" xr:uid="{00000000-0005-0000-0000-000065020000}"/>
    <cellStyle name="Comma 4 2 3 5 3 2" xfId="1335" xr:uid="{00000000-0005-0000-0000-000066020000}"/>
    <cellStyle name="Comma 4 2 3 5 3 2 2" xfId="2405" xr:uid="{00000000-0005-0000-0000-000067020000}"/>
    <cellStyle name="Comma 4 2 3 5 3 2 2 2" xfId="4798" xr:uid="{00000000-0005-0000-0000-000068020000}"/>
    <cellStyle name="Comma 4 2 3 5 3 2 2 3" xfId="7191" xr:uid="{00000000-0005-0000-0000-000069020000}"/>
    <cellStyle name="Comma 4 2 3 5 3 2 3" xfId="3728" xr:uid="{00000000-0005-0000-0000-00006A020000}"/>
    <cellStyle name="Comma 4 2 3 5 3 2 4" xfId="6121" xr:uid="{00000000-0005-0000-0000-00006B020000}"/>
    <cellStyle name="Comma 4 2 3 5 3 3" xfId="2020" xr:uid="{00000000-0005-0000-0000-00006C020000}"/>
    <cellStyle name="Comma 4 2 3 5 3 3 2" xfId="4413" xr:uid="{00000000-0005-0000-0000-00006D020000}"/>
    <cellStyle name="Comma 4 2 3 5 3 3 3" xfId="6806" xr:uid="{00000000-0005-0000-0000-00006E020000}"/>
    <cellStyle name="Comma 4 2 3 5 3 4" xfId="3343" xr:uid="{00000000-0005-0000-0000-00006F020000}"/>
    <cellStyle name="Comma 4 2 3 5 3 5" xfId="5736" xr:uid="{00000000-0005-0000-0000-000070020000}"/>
    <cellStyle name="Comma 4 2 3 5 4" xfId="864" xr:uid="{00000000-0005-0000-0000-000071020000}"/>
    <cellStyle name="Comma 4 2 3 5 4 2" xfId="1934" xr:uid="{00000000-0005-0000-0000-000072020000}"/>
    <cellStyle name="Comma 4 2 3 5 4 2 2" xfId="4327" xr:uid="{00000000-0005-0000-0000-000073020000}"/>
    <cellStyle name="Comma 4 2 3 5 4 2 3" xfId="6720" xr:uid="{00000000-0005-0000-0000-000074020000}"/>
    <cellStyle name="Comma 4 2 3 5 4 3" xfId="3257" xr:uid="{00000000-0005-0000-0000-000075020000}"/>
    <cellStyle name="Comma 4 2 3 5 4 4" xfId="5650" xr:uid="{00000000-0005-0000-0000-000076020000}"/>
    <cellStyle name="Comma 4 2 3 5 5" xfId="1249" xr:uid="{00000000-0005-0000-0000-000077020000}"/>
    <cellStyle name="Comma 4 2 3 5 5 2" xfId="2319" xr:uid="{00000000-0005-0000-0000-000078020000}"/>
    <cellStyle name="Comma 4 2 3 5 5 2 2" xfId="4712" xr:uid="{00000000-0005-0000-0000-000079020000}"/>
    <cellStyle name="Comma 4 2 3 5 5 2 3" xfId="7105" xr:uid="{00000000-0005-0000-0000-00007A020000}"/>
    <cellStyle name="Comma 4 2 3 5 5 3" xfId="3642" xr:uid="{00000000-0005-0000-0000-00007B020000}"/>
    <cellStyle name="Comma 4 2 3 5 5 4" xfId="6035" xr:uid="{00000000-0005-0000-0000-00007C020000}"/>
    <cellStyle name="Comma 4 2 3 5 6" xfId="1633" xr:uid="{00000000-0005-0000-0000-00007D020000}"/>
    <cellStyle name="Comma 4 2 3 5 6 2" xfId="4026" xr:uid="{00000000-0005-0000-0000-00007E020000}"/>
    <cellStyle name="Comma 4 2 3 5 6 3" xfId="6419" xr:uid="{00000000-0005-0000-0000-00007F020000}"/>
    <cellStyle name="Comma 4 2 3 5 7" xfId="2956" xr:uid="{00000000-0005-0000-0000-000080020000}"/>
    <cellStyle name="Comma 4 2 3 5 8" xfId="5349" xr:uid="{00000000-0005-0000-0000-000081020000}"/>
    <cellStyle name="Comma 4 2 3 6" xfId="872" xr:uid="{00000000-0005-0000-0000-000082020000}"/>
    <cellStyle name="Comma 4 2 3 6 2" xfId="1257" xr:uid="{00000000-0005-0000-0000-000083020000}"/>
    <cellStyle name="Comma 4 2 3 6 2 2" xfId="2327" xr:uid="{00000000-0005-0000-0000-000084020000}"/>
    <cellStyle name="Comma 4 2 3 6 2 2 2" xfId="4720" xr:uid="{00000000-0005-0000-0000-000085020000}"/>
    <cellStyle name="Comma 4 2 3 6 2 2 3" xfId="7113" xr:uid="{00000000-0005-0000-0000-000086020000}"/>
    <cellStyle name="Comma 4 2 3 6 2 3" xfId="3650" xr:uid="{00000000-0005-0000-0000-000087020000}"/>
    <cellStyle name="Comma 4 2 3 6 2 4" xfId="6043" xr:uid="{00000000-0005-0000-0000-000088020000}"/>
    <cellStyle name="Comma 4 2 3 6 3" xfId="1942" xr:uid="{00000000-0005-0000-0000-000089020000}"/>
    <cellStyle name="Comma 4 2 3 6 3 2" xfId="4335" xr:uid="{00000000-0005-0000-0000-00008A020000}"/>
    <cellStyle name="Comma 4 2 3 6 3 3" xfId="6728" xr:uid="{00000000-0005-0000-0000-00008B020000}"/>
    <cellStyle name="Comma 4 2 3 6 4" xfId="3265" xr:uid="{00000000-0005-0000-0000-00008C020000}"/>
    <cellStyle name="Comma 4 2 3 6 5" xfId="5658" xr:uid="{00000000-0005-0000-0000-00008D020000}"/>
    <cellStyle name="Comma 4 2 3 7" xfId="914" xr:uid="{00000000-0005-0000-0000-00008E020000}"/>
    <cellStyle name="Comma 4 2 3 7 2" xfId="1299" xr:uid="{00000000-0005-0000-0000-00008F020000}"/>
    <cellStyle name="Comma 4 2 3 7 2 2" xfId="2369" xr:uid="{00000000-0005-0000-0000-000090020000}"/>
    <cellStyle name="Comma 4 2 3 7 2 2 2" xfId="4762" xr:uid="{00000000-0005-0000-0000-000091020000}"/>
    <cellStyle name="Comma 4 2 3 7 2 2 3" xfId="7155" xr:uid="{00000000-0005-0000-0000-000092020000}"/>
    <cellStyle name="Comma 4 2 3 7 2 3" xfId="3692" xr:uid="{00000000-0005-0000-0000-000093020000}"/>
    <cellStyle name="Comma 4 2 3 7 2 4" xfId="6085" xr:uid="{00000000-0005-0000-0000-000094020000}"/>
    <cellStyle name="Comma 4 2 3 7 3" xfId="1984" xr:uid="{00000000-0005-0000-0000-000095020000}"/>
    <cellStyle name="Comma 4 2 3 7 3 2" xfId="4377" xr:uid="{00000000-0005-0000-0000-000096020000}"/>
    <cellStyle name="Comma 4 2 3 7 3 3" xfId="6770" xr:uid="{00000000-0005-0000-0000-000097020000}"/>
    <cellStyle name="Comma 4 2 3 7 4" xfId="3307" xr:uid="{00000000-0005-0000-0000-000098020000}"/>
    <cellStyle name="Comma 4 2 3 7 5" xfId="5700" xr:uid="{00000000-0005-0000-0000-000099020000}"/>
    <cellStyle name="Comma 4 2 3 8" xfId="606" xr:uid="{00000000-0005-0000-0000-00009A020000}"/>
    <cellStyle name="Comma 4 2 3 8 2" xfId="1676" xr:uid="{00000000-0005-0000-0000-00009B020000}"/>
    <cellStyle name="Comma 4 2 3 8 2 2" xfId="4069" xr:uid="{00000000-0005-0000-0000-00009C020000}"/>
    <cellStyle name="Comma 4 2 3 8 2 3" xfId="6462" xr:uid="{00000000-0005-0000-0000-00009D020000}"/>
    <cellStyle name="Comma 4 2 3 8 3" xfId="2999" xr:uid="{00000000-0005-0000-0000-00009E020000}"/>
    <cellStyle name="Comma 4 2 3 8 4" xfId="5392" xr:uid="{00000000-0005-0000-0000-00009F020000}"/>
    <cellStyle name="Comma 4 2 3 9" xfId="991" xr:uid="{00000000-0005-0000-0000-0000A0020000}"/>
    <cellStyle name="Comma 4 2 3 9 2" xfId="2061" xr:uid="{00000000-0005-0000-0000-0000A1020000}"/>
    <cellStyle name="Comma 4 2 3 9 2 2" xfId="4454" xr:uid="{00000000-0005-0000-0000-0000A2020000}"/>
    <cellStyle name="Comma 4 2 3 9 2 3" xfId="6847" xr:uid="{00000000-0005-0000-0000-0000A3020000}"/>
    <cellStyle name="Comma 4 2 3 9 3" xfId="3384" xr:uid="{00000000-0005-0000-0000-0000A4020000}"/>
    <cellStyle name="Comma 4 2 3 9 4" xfId="5777" xr:uid="{00000000-0005-0000-0000-0000A5020000}"/>
    <cellStyle name="Comma 4 2 4" xfId="61" xr:uid="{00000000-0005-0000-0000-0000A6020000}"/>
    <cellStyle name="Comma 4 2 4 10" xfId="4852" xr:uid="{00000000-0005-0000-0000-0000A7020000}"/>
    <cellStyle name="Comma 4 2 4 2" xfId="145" xr:uid="{00000000-0005-0000-0000-0000A8020000}"/>
    <cellStyle name="Comma 4 2 4 2 2" xfId="892" xr:uid="{00000000-0005-0000-0000-0000A9020000}"/>
    <cellStyle name="Comma 4 2 4 2 2 2" xfId="1277" xr:uid="{00000000-0005-0000-0000-0000AA020000}"/>
    <cellStyle name="Comma 4 2 4 2 2 2 2" xfId="2347" xr:uid="{00000000-0005-0000-0000-0000AB020000}"/>
    <cellStyle name="Comma 4 2 4 2 2 2 2 2" xfId="4740" xr:uid="{00000000-0005-0000-0000-0000AC020000}"/>
    <cellStyle name="Comma 4 2 4 2 2 2 2 3" xfId="7133" xr:uid="{00000000-0005-0000-0000-0000AD020000}"/>
    <cellStyle name="Comma 4 2 4 2 2 2 3" xfId="3670" xr:uid="{00000000-0005-0000-0000-0000AE020000}"/>
    <cellStyle name="Comma 4 2 4 2 2 2 4" xfId="6063" xr:uid="{00000000-0005-0000-0000-0000AF020000}"/>
    <cellStyle name="Comma 4 2 4 2 2 3" xfId="1962" xr:uid="{00000000-0005-0000-0000-0000B0020000}"/>
    <cellStyle name="Comma 4 2 4 2 2 3 2" xfId="4355" xr:uid="{00000000-0005-0000-0000-0000B1020000}"/>
    <cellStyle name="Comma 4 2 4 2 2 3 3" xfId="6748" xr:uid="{00000000-0005-0000-0000-0000B2020000}"/>
    <cellStyle name="Comma 4 2 4 2 2 4" xfId="3285" xr:uid="{00000000-0005-0000-0000-0000B3020000}"/>
    <cellStyle name="Comma 4 2 4 2 2 5" xfId="5678" xr:uid="{00000000-0005-0000-0000-0000B4020000}"/>
    <cellStyle name="Comma 4 2 4 2 3" xfId="934" xr:uid="{00000000-0005-0000-0000-0000B5020000}"/>
    <cellStyle name="Comma 4 2 4 2 3 2" xfId="1319" xr:uid="{00000000-0005-0000-0000-0000B6020000}"/>
    <cellStyle name="Comma 4 2 4 2 3 2 2" xfId="2389" xr:uid="{00000000-0005-0000-0000-0000B7020000}"/>
    <cellStyle name="Comma 4 2 4 2 3 2 2 2" xfId="4782" xr:uid="{00000000-0005-0000-0000-0000B8020000}"/>
    <cellStyle name="Comma 4 2 4 2 3 2 2 3" xfId="7175" xr:uid="{00000000-0005-0000-0000-0000B9020000}"/>
    <cellStyle name="Comma 4 2 4 2 3 2 3" xfId="3712" xr:uid="{00000000-0005-0000-0000-0000BA020000}"/>
    <cellStyle name="Comma 4 2 4 2 3 2 4" xfId="6105" xr:uid="{00000000-0005-0000-0000-0000BB020000}"/>
    <cellStyle name="Comma 4 2 4 2 3 3" xfId="2004" xr:uid="{00000000-0005-0000-0000-0000BC020000}"/>
    <cellStyle name="Comma 4 2 4 2 3 3 2" xfId="4397" xr:uid="{00000000-0005-0000-0000-0000BD020000}"/>
    <cellStyle name="Comma 4 2 4 2 3 3 3" xfId="6790" xr:uid="{00000000-0005-0000-0000-0000BE020000}"/>
    <cellStyle name="Comma 4 2 4 2 3 4" xfId="3327" xr:uid="{00000000-0005-0000-0000-0000BF020000}"/>
    <cellStyle name="Comma 4 2 4 2 3 5" xfId="5720" xr:uid="{00000000-0005-0000-0000-0000C0020000}"/>
    <cellStyle name="Comma 4 2 4 2 4" xfId="748" xr:uid="{00000000-0005-0000-0000-0000C1020000}"/>
    <cellStyle name="Comma 4 2 4 2 4 2" xfId="1818" xr:uid="{00000000-0005-0000-0000-0000C2020000}"/>
    <cellStyle name="Comma 4 2 4 2 4 2 2" xfId="4211" xr:uid="{00000000-0005-0000-0000-0000C3020000}"/>
    <cellStyle name="Comma 4 2 4 2 4 2 3" xfId="6604" xr:uid="{00000000-0005-0000-0000-0000C4020000}"/>
    <cellStyle name="Comma 4 2 4 2 4 3" xfId="3141" xr:uid="{00000000-0005-0000-0000-0000C5020000}"/>
    <cellStyle name="Comma 4 2 4 2 4 4" xfId="5534" xr:uid="{00000000-0005-0000-0000-0000C6020000}"/>
    <cellStyle name="Comma 4 2 4 2 5" xfId="1133" xr:uid="{00000000-0005-0000-0000-0000C7020000}"/>
    <cellStyle name="Comma 4 2 4 2 5 2" xfId="2203" xr:uid="{00000000-0005-0000-0000-0000C8020000}"/>
    <cellStyle name="Comma 4 2 4 2 5 2 2" xfId="4596" xr:uid="{00000000-0005-0000-0000-0000C9020000}"/>
    <cellStyle name="Comma 4 2 4 2 5 2 3" xfId="6989" xr:uid="{00000000-0005-0000-0000-0000CA020000}"/>
    <cellStyle name="Comma 4 2 4 2 5 3" xfId="3526" xr:uid="{00000000-0005-0000-0000-0000CB020000}"/>
    <cellStyle name="Comma 4 2 4 2 5 4" xfId="5919" xr:uid="{00000000-0005-0000-0000-0000CC020000}"/>
    <cellStyle name="Comma 4 2 4 2 6" xfId="1517" xr:uid="{00000000-0005-0000-0000-0000CD020000}"/>
    <cellStyle name="Comma 4 2 4 2 6 2" xfId="3910" xr:uid="{00000000-0005-0000-0000-0000CE020000}"/>
    <cellStyle name="Comma 4 2 4 2 6 3" xfId="6303" xr:uid="{00000000-0005-0000-0000-0000CF020000}"/>
    <cellStyle name="Comma 4 2 4 2 7" xfId="445" xr:uid="{00000000-0005-0000-0000-0000D0020000}"/>
    <cellStyle name="Comma 4 2 4 2 7 2" xfId="2840" xr:uid="{00000000-0005-0000-0000-0000D1020000}"/>
    <cellStyle name="Comma 4 2 4 2 7 3" xfId="5233" xr:uid="{00000000-0005-0000-0000-0000D2020000}"/>
    <cellStyle name="Comma 4 2 4 2 8" xfId="2543" xr:uid="{00000000-0005-0000-0000-0000D3020000}"/>
    <cellStyle name="Comma 4 2 4 2 9" xfId="4936" xr:uid="{00000000-0005-0000-0000-0000D4020000}"/>
    <cellStyle name="Comma 4 2 4 3" xfId="229" xr:uid="{00000000-0005-0000-0000-0000D5020000}"/>
    <cellStyle name="Comma 4 2 4 3 2" xfId="1259" xr:uid="{00000000-0005-0000-0000-0000D6020000}"/>
    <cellStyle name="Comma 4 2 4 3 2 2" xfId="2329" xr:uid="{00000000-0005-0000-0000-0000D7020000}"/>
    <cellStyle name="Comma 4 2 4 3 2 2 2" xfId="4722" xr:uid="{00000000-0005-0000-0000-0000D8020000}"/>
    <cellStyle name="Comma 4 2 4 3 2 2 3" xfId="7115" xr:uid="{00000000-0005-0000-0000-0000D9020000}"/>
    <cellStyle name="Comma 4 2 4 3 2 3" xfId="3652" xr:uid="{00000000-0005-0000-0000-0000DA020000}"/>
    <cellStyle name="Comma 4 2 4 3 2 4" xfId="6045" xr:uid="{00000000-0005-0000-0000-0000DB020000}"/>
    <cellStyle name="Comma 4 2 4 3 3" xfId="1944" xr:uid="{00000000-0005-0000-0000-0000DC020000}"/>
    <cellStyle name="Comma 4 2 4 3 3 2" xfId="4337" xr:uid="{00000000-0005-0000-0000-0000DD020000}"/>
    <cellStyle name="Comma 4 2 4 3 3 3" xfId="6730" xr:uid="{00000000-0005-0000-0000-0000DE020000}"/>
    <cellStyle name="Comma 4 2 4 3 4" xfId="874" xr:uid="{00000000-0005-0000-0000-0000DF020000}"/>
    <cellStyle name="Comma 4 2 4 3 4 2" xfId="3267" xr:uid="{00000000-0005-0000-0000-0000E0020000}"/>
    <cellStyle name="Comma 4 2 4 3 4 3" xfId="5660" xr:uid="{00000000-0005-0000-0000-0000E1020000}"/>
    <cellStyle name="Comma 4 2 4 3 5" xfId="2627" xr:uid="{00000000-0005-0000-0000-0000E2020000}"/>
    <cellStyle name="Comma 4 2 4 3 6" xfId="5020" xr:uid="{00000000-0005-0000-0000-0000E3020000}"/>
    <cellStyle name="Comma 4 2 4 4" xfId="916" xr:uid="{00000000-0005-0000-0000-0000E4020000}"/>
    <cellStyle name="Comma 4 2 4 4 2" xfId="1301" xr:uid="{00000000-0005-0000-0000-0000E5020000}"/>
    <cellStyle name="Comma 4 2 4 4 2 2" xfId="2371" xr:uid="{00000000-0005-0000-0000-0000E6020000}"/>
    <cellStyle name="Comma 4 2 4 4 2 2 2" xfId="4764" xr:uid="{00000000-0005-0000-0000-0000E7020000}"/>
    <cellStyle name="Comma 4 2 4 4 2 2 3" xfId="7157" xr:uid="{00000000-0005-0000-0000-0000E8020000}"/>
    <cellStyle name="Comma 4 2 4 4 2 3" xfId="3694" xr:uid="{00000000-0005-0000-0000-0000E9020000}"/>
    <cellStyle name="Comma 4 2 4 4 2 4" xfId="6087" xr:uid="{00000000-0005-0000-0000-0000EA020000}"/>
    <cellStyle name="Comma 4 2 4 4 3" xfId="1986" xr:uid="{00000000-0005-0000-0000-0000EB020000}"/>
    <cellStyle name="Comma 4 2 4 4 3 2" xfId="4379" xr:uid="{00000000-0005-0000-0000-0000EC020000}"/>
    <cellStyle name="Comma 4 2 4 4 3 3" xfId="6772" xr:uid="{00000000-0005-0000-0000-0000ED020000}"/>
    <cellStyle name="Comma 4 2 4 4 4" xfId="3309" xr:uid="{00000000-0005-0000-0000-0000EE020000}"/>
    <cellStyle name="Comma 4 2 4 4 5" xfId="5702" xr:uid="{00000000-0005-0000-0000-0000EF020000}"/>
    <cellStyle name="Comma 4 2 4 5" xfId="620" xr:uid="{00000000-0005-0000-0000-0000F0020000}"/>
    <cellStyle name="Comma 4 2 4 5 2" xfId="1690" xr:uid="{00000000-0005-0000-0000-0000F1020000}"/>
    <cellStyle name="Comma 4 2 4 5 2 2" xfId="4083" xr:uid="{00000000-0005-0000-0000-0000F2020000}"/>
    <cellStyle name="Comma 4 2 4 5 2 3" xfId="6476" xr:uid="{00000000-0005-0000-0000-0000F3020000}"/>
    <cellStyle name="Comma 4 2 4 5 3" xfId="3013" xr:uid="{00000000-0005-0000-0000-0000F4020000}"/>
    <cellStyle name="Comma 4 2 4 5 4" xfId="5406" xr:uid="{00000000-0005-0000-0000-0000F5020000}"/>
    <cellStyle name="Comma 4 2 4 6" xfId="1005" xr:uid="{00000000-0005-0000-0000-0000F6020000}"/>
    <cellStyle name="Comma 4 2 4 6 2" xfId="2075" xr:uid="{00000000-0005-0000-0000-0000F7020000}"/>
    <cellStyle name="Comma 4 2 4 6 2 2" xfId="4468" xr:uid="{00000000-0005-0000-0000-0000F8020000}"/>
    <cellStyle name="Comma 4 2 4 6 2 3" xfId="6861" xr:uid="{00000000-0005-0000-0000-0000F9020000}"/>
    <cellStyle name="Comma 4 2 4 6 3" xfId="3398" xr:uid="{00000000-0005-0000-0000-0000FA020000}"/>
    <cellStyle name="Comma 4 2 4 6 4" xfId="5791" xr:uid="{00000000-0005-0000-0000-0000FB020000}"/>
    <cellStyle name="Comma 4 2 4 7" xfId="1389" xr:uid="{00000000-0005-0000-0000-0000FC020000}"/>
    <cellStyle name="Comma 4 2 4 7 2" xfId="3782" xr:uid="{00000000-0005-0000-0000-0000FD020000}"/>
    <cellStyle name="Comma 4 2 4 7 3" xfId="6175" xr:uid="{00000000-0005-0000-0000-0000FE020000}"/>
    <cellStyle name="Comma 4 2 4 8" xfId="314" xr:uid="{00000000-0005-0000-0000-0000FF020000}"/>
    <cellStyle name="Comma 4 2 4 8 2" xfId="2712" xr:uid="{00000000-0005-0000-0000-000000030000}"/>
    <cellStyle name="Comma 4 2 4 8 3" xfId="5105" xr:uid="{00000000-0005-0000-0000-000001030000}"/>
    <cellStyle name="Comma 4 2 4 9" xfId="2459" xr:uid="{00000000-0005-0000-0000-000002030000}"/>
    <cellStyle name="Comma 4 2 5" xfId="103" xr:uid="{00000000-0005-0000-0000-000003030000}"/>
    <cellStyle name="Comma 4 2 5 10" xfId="4894" xr:uid="{00000000-0005-0000-0000-000004030000}"/>
    <cellStyle name="Comma 4 2 5 2" xfId="489" xr:uid="{00000000-0005-0000-0000-000005030000}"/>
    <cellStyle name="Comma 4 2 5 2 2" xfId="898" xr:uid="{00000000-0005-0000-0000-000006030000}"/>
    <cellStyle name="Comma 4 2 5 2 2 2" xfId="1283" xr:uid="{00000000-0005-0000-0000-000007030000}"/>
    <cellStyle name="Comma 4 2 5 2 2 2 2" xfId="2353" xr:uid="{00000000-0005-0000-0000-000008030000}"/>
    <cellStyle name="Comma 4 2 5 2 2 2 2 2" xfId="4746" xr:uid="{00000000-0005-0000-0000-000009030000}"/>
    <cellStyle name="Comma 4 2 5 2 2 2 2 3" xfId="7139" xr:uid="{00000000-0005-0000-0000-00000A030000}"/>
    <cellStyle name="Comma 4 2 5 2 2 2 3" xfId="3676" xr:uid="{00000000-0005-0000-0000-00000B030000}"/>
    <cellStyle name="Comma 4 2 5 2 2 2 4" xfId="6069" xr:uid="{00000000-0005-0000-0000-00000C030000}"/>
    <cellStyle name="Comma 4 2 5 2 2 3" xfId="1968" xr:uid="{00000000-0005-0000-0000-00000D030000}"/>
    <cellStyle name="Comma 4 2 5 2 2 3 2" xfId="4361" xr:uid="{00000000-0005-0000-0000-00000E030000}"/>
    <cellStyle name="Comma 4 2 5 2 2 3 3" xfId="6754" xr:uid="{00000000-0005-0000-0000-00000F030000}"/>
    <cellStyle name="Comma 4 2 5 2 2 4" xfId="3291" xr:uid="{00000000-0005-0000-0000-000010030000}"/>
    <cellStyle name="Comma 4 2 5 2 2 5" xfId="5684" xr:uid="{00000000-0005-0000-0000-000011030000}"/>
    <cellStyle name="Comma 4 2 5 2 3" xfId="940" xr:uid="{00000000-0005-0000-0000-000012030000}"/>
    <cellStyle name="Comma 4 2 5 2 3 2" xfId="1325" xr:uid="{00000000-0005-0000-0000-000013030000}"/>
    <cellStyle name="Comma 4 2 5 2 3 2 2" xfId="2395" xr:uid="{00000000-0005-0000-0000-000014030000}"/>
    <cellStyle name="Comma 4 2 5 2 3 2 2 2" xfId="4788" xr:uid="{00000000-0005-0000-0000-000015030000}"/>
    <cellStyle name="Comma 4 2 5 2 3 2 2 3" xfId="7181" xr:uid="{00000000-0005-0000-0000-000016030000}"/>
    <cellStyle name="Comma 4 2 5 2 3 2 3" xfId="3718" xr:uid="{00000000-0005-0000-0000-000017030000}"/>
    <cellStyle name="Comma 4 2 5 2 3 2 4" xfId="6111" xr:uid="{00000000-0005-0000-0000-000018030000}"/>
    <cellStyle name="Comma 4 2 5 2 3 3" xfId="2010" xr:uid="{00000000-0005-0000-0000-000019030000}"/>
    <cellStyle name="Comma 4 2 5 2 3 3 2" xfId="4403" xr:uid="{00000000-0005-0000-0000-00001A030000}"/>
    <cellStyle name="Comma 4 2 5 2 3 3 3" xfId="6796" xr:uid="{00000000-0005-0000-0000-00001B030000}"/>
    <cellStyle name="Comma 4 2 5 2 3 4" xfId="3333" xr:uid="{00000000-0005-0000-0000-00001C030000}"/>
    <cellStyle name="Comma 4 2 5 2 3 5" xfId="5726" xr:uid="{00000000-0005-0000-0000-00001D030000}"/>
    <cellStyle name="Comma 4 2 5 2 4" xfId="792" xr:uid="{00000000-0005-0000-0000-00001E030000}"/>
    <cellStyle name="Comma 4 2 5 2 4 2" xfId="1862" xr:uid="{00000000-0005-0000-0000-00001F030000}"/>
    <cellStyle name="Comma 4 2 5 2 4 2 2" xfId="4255" xr:uid="{00000000-0005-0000-0000-000020030000}"/>
    <cellStyle name="Comma 4 2 5 2 4 2 3" xfId="6648" xr:uid="{00000000-0005-0000-0000-000021030000}"/>
    <cellStyle name="Comma 4 2 5 2 4 3" xfId="3185" xr:uid="{00000000-0005-0000-0000-000022030000}"/>
    <cellStyle name="Comma 4 2 5 2 4 4" xfId="5578" xr:uid="{00000000-0005-0000-0000-000023030000}"/>
    <cellStyle name="Comma 4 2 5 2 5" xfId="1177" xr:uid="{00000000-0005-0000-0000-000024030000}"/>
    <cellStyle name="Comma 4 2 5 2 5 2" xfId="2247" xr:uid="{00000000-0005-0000-0000-000025030000}"/>
    <cellStyle name="Comma 4 2 5 2 5 2 2" xfId="4640" xr:uid="{00000000-0005-0000-0000-000026030000}"/>
    <cellStyle name="Comma 4 2 5 2 5 2 3" xfId="7033" xr:uid="{00000000-0005-0000-0000-000027030000}"/>
    <cellStyle name="Comma 4 2 5 2 5 3" xfId="3570" xr:uid="{00000000-0005-0000-0000-000028030000}"/>
    <cellStyle name="Comma 4 2 5 2 5 4" xfId="5963" xr:uid="{00000000-0005-0000-0000-000029030000}"/>
    <cellStyle name="Comma 4 2 5 2 6" xfId="1561" xr:uid="{00000000-0005-0000-0000-00002A030000}"/>
    <cellStyle name="Comma 4 2 5 2 6 2" xfId="3954" xr:uid="{00000000-0005-0000-0000-00002B030000}"/>
    <cellStyle name="Comma 4 2 5 2 6 3" xfId="6347" xr:uid="{00000000-0005-0000-0000-00002C030000}"/>
    <cellStyle name="Comma 4 2 5 2 7" xfId="2884" xr:uid="{00000000-0005-0000-0000-00002D030000}"/>
    <cellStyle name="Comma 4 2 5 2 8" xfId="5277" xr:uid="{00000000-0005-0000-0000-00002E030000}"/>
    <cellStyle name="Comma 4 2 5 3" xfId="880" xr:uid="{00000000-0005-0000-0000-00002F030000}"/>
    <cellStyle name="Comma 4 2 5 3 2" xfId="1265" xr:uid="{00000000-0005-0000-0000-000030030000}"/>
    <cellStyle name="Comma 4 2 5 3 2 2" xfId="2335" xr:uid="{00000000-0005-0000-0000-000031030000}"/>
    <cellStyle name="Comma 4 2 5 3 2 2 2" xfId="4728" xr:uid="{00000000-0005-0000-0000-000032030000}"/>
    <cellStyle name="Comma 4 2 5 3 2 2 3" xfId="7121" xr:uid="{00000000-0005-0000-0000-000033030000}"/>
    <cellStyle name="Comma 4 2 5 3 2 3" xfId="3658" xr:uid="{00000000-0005-0000-0000-000034030000}"/>
    <cellStyle name="Comma 4 2 5 3 2 4" xfId="6051" xr:uid="{00000000-0005-0000-0000-000035030000}"/>
    <cellStyle name="Comma 4 2 5 3 3" xfId="1950" xr:uid="{00000000-0005-0000-0000-000036030000}"/>
    <cellStyle name="Comma 4 2 5 3 3 2" xfId="4343" xr:uid="{00000000-0005-0000-0000-000037030000}"/>
    <cellStyle name="Comma 4 2 5 3 3 3" xfId="6736" xr:uid="{00000000-0005-0000-0000-000038030000}"/>
    <cellStyle name="Comma 4 2 5 3 4" xfId="3273" xr:uid="{00000000-0005-0000-0000-000039030000}"/>
    <cellStyle name="Comma 4 2 5 3 5" xfId="5666" xr:uid="{00000000-0005-0000-0000-00003A030000}"/>
    <cellStyle name="Comma 4 2 5 4" xfId="922" xr:uid="{00000000-0005-0000-0000-00003B030000}"/>
    <cellStyle name="Comma 4 2 5 4 2" xfId="1307" xr:uid="{00000000-0005-0000-0000-00003C030000}"/>
    <cellStyle name="Comma 4 2 5 4 2 2" xfId="2377" xr:uid="{00000000-0005-0000-0000-00003D030000}"/>
    <cellStyle name="Comma 4 2 5 4 2 2 2" xfId="4770" xr:uid="{00000000-0005-0000-0000-00003E030000}"/>
    <cellStyle name="Comma 4 2 5 4 2 2 3" xfId="7163" xr:uid="{00000000-0005-0000-0000-00003F030000}"/>
    <cellStyle name="Comma 4 2 5 4 2 3" xfId="3700" xr:uid="{00000000-0005-0000-0000-000040030000}"/>
    <cellStyle name="Comma 4 2 5 4 2 4" xfId="6093" xr:uid="{00000000-0005-0000-0000-000041030000}"/>
    <cellStyle name="Comma 4 2 5 4 3" xfId="1992" xr:uid="{00000000-0005-0000-0000-000042030000}"/>
    <cellStyle name="Comma 4 2 5 4 3 2" xfId="4385" xr:uid="{00000000-0005-0000-0000-000043030000}"/>
    <cellStyle name="Comma 4 2 5 4 3 3" xfId="6778" xr:uid="{00000000-0005-0000-0000-000044030000}"/>
    <cellStyle name="Comma 4 2 5 4 4" xfId="3315" xr:uid="{00000000-0005-0000-0000-000045030000}"/>
    <cellStyle name="Comma 4 2 5 4 5" xfId="5708" xr:uid="{00000000-0005-0000-0000-000046030000}"/>
    <cellStyle name="Comma 4 2 5 5" xfId="664" xr:uid="{00000000-0005-0000-0000-000047030000}"/>
    <cellStyle name="Comma 4 2 5 5 2" xfId="1734" xr:uid="{00000000-0005-0000-0000-000048030000}"/>
    <cellStyle name="Comma 4 2 5 5 2 2" xfId="4127" xr:uid="{00000000-0005-0000-0000-000049030000}"/>
    <cellStyle name="Comma 4 2 5 5 2 3" xfId="6520" xr:uid="{00000000-0005-0000-0000-00004A030000}"/>
    <cellStyle name="Comma 4 2 5 5 3" xfId="3057" xr:uid="{00000000-0005-0000-0000-00004B030000}"/>
    <cellStyle name="Comma 4 2 5 5 4" xfId="5450" xr:uid="{00000000-0005-0000-0000-00004C030000}"/>
    <cellStyle name="Comma 4 2 5 6" xfId="1049" xr:uid="{00000000-0005-0000-0000-00004D030000}"/>
    <cellStyle name="Comma 4 2 5 6 2" xfId="2119" xr:uid="{00000000-0005-0000-0000-00004E030000}"/>
    <cellStyle name="Comma 4 2 5 6 2 2" xfId="4512" xr:uid="{00000000-0005-0000-0000-00004F030000}"/>
    <cellStyle name="Comma 4 2 5 6 2 3" xfId="6905" xr:uid="{00000000-0005-0000-0000-000050030000}"/>
    <cellStyle name="Comma 4 2 5 6 3" xfId="3442" xr:uid="{00000000-0005-0000-0000-000051030000}"/>
    <cellStyle name="Comma 4 2 5 6 4" xfId="5835" xr:uid="{00000000-0005-0000-0000-000052030000}"/>
    <cellStyle name="Comma 4 2 5 7" xfId="1433" xr:uid="{00000000-0005-0000-0000-000053030000}"/>
    <cellStyle name="Comma 4 2 5 7 2" xfId="3826" xr:uid="{00000000-0005-0000-0000-000054030000}"/>
    <cellStyle name="Comma 4 2 5 7 3" xfId="6219" xr:uid="{00000000-0005-0000-0000-000055030000}"/>
    <cellStyle name="Comma 4 2 5 8" xfId="360" xr:uid="{00000000-0005-0000-0000-000056030000}"/>
    <cellStyle name="Comma 4 2 5 8 2" xfId="2756" xr:uid="{00000000-0005-0000-0000-000057030000}"/>
    <cellStyle name="Comma 4 2 5 8 3" xfId="5149" xr:uid="{00000000-0005-0000-0000-000058030000}"/>
    <cellStyle name="Comma 4 2 5 9" xfId="2501" xr:uid="{00000000-0005-0000-0000-000059030000}"/>
    <cellStyle name="Comma 4 2 6" xfId="187" xr:uid="{00000000-0005-0000-0000-00005A030000}"/>
    <cellStyle name="Comma 4 2 6 2" xfId="886" xr:uid="{00000000-0005-0000-0000-00005B030000}"/>
    <cellStyle name="Comma 4 2 6 2 2" xfId="1271" xr:uid="{00000000-0005-0000-0000-00005C030000}"/>
    <cellStyle name="Comma 4 2 6 2 2 2" xfId="2341" xr:uid="{00000000-0005-0000-0000-00005D030000}"/>
    <cellStyle name="Comma 4 2 6 2 2 2 2" xfId="4734" xr:uid="{00000000-0005-0000-0000-00005E030000}"/>
    <cellStyle name="Comma 4 2 6 2 2 2 3" xfId="7127" xr:uid="{00000000-0005-0000-0000-00005F030000}"/>
    <cellStyle name="Comma 4 2 6 2 2 3" xfId="3664" xr:uid="{00000000-0005-0000-0000-000060030000}"/>
    <cellStyle name="Comma 4 2 6 2 2 4" xfId="6057" xr:uid="{00000000-0005-0000-0000-000061030000}"/>
    <cellStyle name="Comma 4 2 6 2 3" xfId="1956" xr:uid="{00000000-0005-0000-0000-000062030000}"/>
    <cellStyle name="Comma 4 2 6 2 3 2" xfId="4349" xr:uid="{00000000-0005-0000-0000-000063030000}"/>
    <cellStyle name="Comma 4 2 6 2 3 3" xfId="6742" xr:uid="{00000000-0005-0000-0000-000064030000}"/>
    <cellStyle name="Comma 4 2 6 2 4" xfId="3279" xr:uid="{00000000-0005-0000-0000-000065030000}"/>
    <cellStyle name="Comma 4 2 6 2 5" xfId="5672" xr:uid="{00000000-0005-0000-0000-000066030000}"/>
    <cellStyle name="Comma 4 2 6 3" xfId="928" xr:uid="{00000000-0005-0000-0000-000067030000}"/>
    <cellStyle name="Comma 4 2 6 3 2" xfId="1313" xr:uid="{00000000-0005-0000-0000-000068030000}"/>
    <cellStyle name="Comma 4 2 6 3 2 2" xfId="2383" xr:uid="{00000000-0005-0000-0000-000069030000}"/>
    <cellStyle name="Comma 4 2 6 3 2 2 2" xfId="4776" xr:uid="{00000000-0005-0000-0000-00006A030000}"/>
    <cellStyle name="Comma 4 2 6 3 2 2 3" xfId="7169" xr:uid="{00000000-0005-0000-0000-00006B030000}"/>
    <cellStyle name="Comma 4 2 6 3 2 3" xfId="3706" xr:uid="{00000000-0005-0000-0000-00006C030000}"/>
    <cellStyle name="Comma 4 2 6 3 2 4" xfId="6099" xr:uid="{00000000-0005-0000-0000-00006D030000}"/>
    <cellStyle name="Comma 4 2 6 3 3" xfId="1998" xr:uid="{00000000-0005-0000-0000-00006E030000}"/>
    <cellStyle name="Comma 4 2 6 3 3 2" xfId="4391" xr:uid="{00000000-0005-0000-0000-00006F030000}"/>
    <cellStyle name="Comma 4 2 6 3 3 3" xfId="6784" xr:uid="{00000000-0005-0000-0000-000070030000}"/>
    <cellStyle name="Comma 4 2 6 3 4" xfId="3321" xr:uid="{00000000-0005-0000-0000-000071030000}"/>
    <cellStyle name="Comma 4 2 6 3 5" xfId="5714" xr:uid="{00000000-0005-0000-0000-000072030000}"/>
    <cellStyle name="Comma 4 2 6 4" xfId="706" xr:uid="{00000000-0005-0000-0000-000073030000}"/>
    <cellStyle name="Comma 4 2 6 4 2" xfId="1776" xr:uid="{00000000-0005-0000-0000-000074030000}"/>
    <cellStyle name="Comma 4 2 6 4 2 2" xfId="4169" xr:uid="{00000000-0005-0000-0000-000075030000}"/>
    <cellStyle name="Comma 4 2 6 4 2 3" xfId="6562" xr:uid="{00000000-0005-0000-0000-000076030000}"/>
    <cellStyle name="Comma 4 2 6 4 3" xfId="3099" xr:uid="{00000000-0005-0000-0000-000077030000}"/>
    <cellStyle name="Comma 4 2 6 4 4" xfId="5492" xr:uid="{00000000-0005-0000-0000-000078030000}"/>
    <cellStyle name="Comma 4 2 6 5" xfId="1091" xr:uid="{00000000-0005-0000-0000-000079030000}"/>
    <cellStyle name="Comma 4 2 6 5 2" xfId="2161" xr:uid="{00000000-0005-0000-0000-00007A030000}"/>
    <cellStyle name="Comma 4 2 6 5 2 2" xfId="4554" xr:uid="{00000000-0005-0000-0000-00007B030000}"/>
    <cellStyle name="Comma 4 2 6 5 2 3" xfId="6947" xr:uid="{00000000-0005-0000-0000-00007C030000}"/>
    <cellStyle name="Comma 4 2 6 5 3" xfId="3484" xr:uid="{00000000-0005-0000-0000-00007D030000}"/>
    <cellStyle name="Comma 4 2 6 5 4" xfId="5877" xr:uid="{00000000-0005-0000-0000-00007E030000}"/>
    <cellStyle name="Comma 4 2 6 6" xfId="1475" xr:uid="{00000000-0005-0000-0000-00007F030000}"/>
    <cellStyle name="Comma 4 2 6 6 2" xfId="3868" xr:uid="{00000000-0005-0000-0000-000080030000}"/>
    <cellStyle name="Comma 4 2 6 6 3" xfId="6261" xr:uid="{00000000-0005-0000-0000-000081030000}"/>
    <cellStyle name="Comma 4 2 6 7" xfId="403" xr:uid="{00000000-0005-0000-0000-000082030000}"/>
    <cellStyle name="Comma 4 2 6 7 2" xfId="2798" xr:uid="{00000000-0005-0000-0000-000083030000}"/>
    <cellStyle name="Comma 4 2 6 7 3" xfId="5191" xr:uid="{00000000-0005-0000-0000-000084030000}"/>
    <cellStyle name="Comma 4 2 6 8" xfId="2585" xr:uid="{00000000-0005-0000-0000-000085030000}"/>
    <cellStyle name="Comma 4 2 6 9" xfId="4978" xr:uid="{00000000-0005-0000-0000-000086030000}"/>
    <cellStyle name="Comma 4 2 7" xfId="533" xr:uid="{00000000-0005-0000-0000-000087030000}"/>
    <cellStyle name="Comma 4 2 7 2" xfId="904" xr:uid="{00000000-0005-0000-0000-000088030000}"/>
    <cellStyle name="Comma 4 2 7 2 2" xfId="1289" xr:uid="{00000000-0005-0000-0000-000089030000}"/>
    <cellStyle name="Comma 4 2 7 2 2 2" xfId="2359" xr:uid="{00000000-0005-0000-0000-00008A030000}"/>
    <cellStyle name="Comma 4 2 7 2 2 2 2" xfId="4752" xr:uid="{00000000-0005-0000-0000-00008B030000}"/>
    <cellStyle name="Comma 4 2 7 2 2 2 3" xfId="7145" xr:uid="{00000000-0005-0000-0000-00008C030000}"/>
    <cellStyle name="Comma 4 2 7 2 2 3" xfId="3682" xr:uid="{00000000-0005-0000-0000-00008D030000}"/>
    <cellStyle name="Comma 4 2 7 2 2 4" xfId="6075" xr:uid="{00000000-0005-0000-0000-00008E030000}"/>
    <cellStyle name="Comma 4 2 7 2 3" xfId="1974" xr:uid="{00000000-0005-0000-0000-00008F030000}"/>
    <cellStyle name="Comma 4 2 7 2 3 2" xfId="4367" xr:uid="{00000000-0005-0000-0000-000090030000}"/>
    <cellStyle name="Comma 4 2 7 2 3 3" xfId="6760" xr:uid="{00000000-0005-0000-0000-000091030000}"/>
    <cellStyle name="Comma 4 2 7 2 4" xfId="3297" xr:uid="{00000000-0005-0000-0000-000092030000}"/>
    <cellStyle name="Comma 4 2 7 2 5" xfId="5690" xr:uid="{00000000-0005-0000-0000-000093030000}"/>
    <cellStyle name="Comma 4 2 7 3" xfId="946" xr:uid="{00000000-0005-0000-0000-000094030000}"/>
    <cellStyle name="Comma 4 2 7 3 2" xfId="1331" xr:uid="{00000000-0005-0000-0000-000095030000}"/>
    <cellStyle name="Comma 4 2 7 3 2 2" xfId="2401" xr:uid="{00000000-0005-0000-0000-000096030000}"/>
    <cellStyle name="Comma 4 2 7 3 2 2 2" xfId="4794" xr:uid="{00000000-0005-0000-0000-000097030000}"/>
    <cellStyle name="Comma 4 2 7 3 2 2 3" xfId="7187" xr:uid="{00000000-0005-0000-0000-000098030000}"/>
    <cellStyle name="Comma 4 2 7 3 2 3" xfId="3724" xr:uid="{00000000-0005-0000-0000-000099030000}"/>
    <cellStyle name="Comma 4 2 7 3 2 4" xfId="6117" xr:uid="{00000000-0005-0000-0000-00009A030000}"/>
    <cellStyle name="Comma 4 2 7 3 3" xfId="2016" xr:uid="{00000000-0005-0000-0000-00009B030000}"/>
    <cellStyle name="Comma 4 2 7 3 3 2" xfId="4409" xr:uid="{00000000-0005-0000-0000-00009C030000}"/>
    <cellStyle name="Comma 4 2 7 3 3 3" xfId="6802" xr:uid="{00000000-0005-0000-0000-00009D030000}"/>
    <cellStyle name="Comma 4 2 7 3 4" xfId="3339" xr:uid="{00000000-0005-0000-0000-00009E030000}"/>
    <cellStyle name="Comma 4 2 7 3 5" xfId="5732" xr:uid="{00000000-0005-0000-0000-00009F030000}"/>
    <cellStyle name="Comma 4 2 7 4" xfId="836" xr:uid="{00000000-0005-0000-0000-0000A0030000}"/>
    <cellStyle name="Comma 4 2 7 4 2" xfId="1906" xr:uid="{00000000-0005-0000-0000-0000A1030000}"/>
    <cellStyle name="Comma 4 2 7 4 2 2" xfId="4299" xr:uid="{00000000-0005-0000-0000-0000A2030000}"/>
    <cellStyle name="Comma 4 2 7 4 2 3" xfId="6692" xr:uid="{00000000-0005-0000-0000-0000A3030000}"/>
    <cellStyle name="Comma 4 2 7 4 3" xfId="3229" xr:uid="{00000000-0005-0000-0000-0000A4030000}"/>
    <cellStyle name="Comma 4 2 7 4 4" xfId="5622" xr:uid="{00000000-0005-0000-0000-0000A5030000}"/>
    <cellStyle name="Comma 4 2 7 5" xfId="1221" xr:uid="{00000000-0005-0000-0000-0000A6030000}"/>
    <cellStyle name="Comma 4 2 7 5 2" xfId="2291" xr:uid="{00000000-0005-0000-0000-0000A7030000}"/>
    <cellStyle name="Comma 4 2 7 5 2 2" xfId="4684" xr:uid="{00000000-0005-0000-0000-0000A8030000}"/>
    <cellStyle name="Comma 4 2 7 5 2 3" xfId="7077" xr:uid="{00000000-0005-0000-0000-0000A9030000}"/>
    <cellStyle name="Comma 4 2 7 5 3" xfId="3614" xr:uid="{00000000-0005-0000-0000-0000AA030000}"/>
    <cellStyle name="Comma 4 2 7 5 4" xfId="6007" xr:uid="{00000000-0005-0000-0000-0000AB030000}"/>
    <cellStyle name="Comma 4 2 7 6" xfId="1605" xr:uid="{00000000-0005-0000-0000-0000AC030000}"/>
    <cellStyle name="Comma 4 2 7 6 2" xfId="3998" xr:uid="{00000000-0005-0000-0000-0000AD030000}"/>
    <cellStyle name="Comma 4 2 7 6 3" xfId="6391" xr:uid="{00000000-0005-0000-0000-0000AE030000}"/>
    <cellStyle name="Comma 4 2 7 7" xfId="2928" xr:uid="{00000000-0005-0000-0000-0000AF030000}"/>
    <cellStyle name="Comma 4 2 7 8" xfId="5321" xr:uid="{00000000-0005-0000-0000-0000B0030000}"/>
    <cellStyle name="Comma 4 2 8" xfId="868" xr:uid="{00000000-0005-0000-0000-0000B1030000}"/>
    <cellStyle name="Comma 4 2 8 2" xfId="1253" xr:uid="{00000000-0005-0000-0000-0000B2030000}"/>
    <cellStyle name="Comma 4 2 8 2 2" xfId="2323" xr:uid="{00000000-0005-0000-0000-0000B3030000}"/>
    <cellStyle name="Comma 4 2 8 2 2 2" xfId="4716" xr:uid="{00000000-0005-0000-0000-0000B4030000}"/>
    <cellStyle name="Comma 4 2 8 2 2 3" xfId="7109" xr:uid="{00000000-0005-0000-0000-0000B5030000}"/>
    <cellStyle name="Comma 4 2 8 2 3" xfId="3646" xr:uid="{00000000-0005-0000-0000-0000B6030000}"/>
    <cellStyle name="Comma 4 2 8 2 4" xfId="6039" xr:uid="{00000000-0005-0000-0000-0000B7030000}"/>
    <cellStyle name="Comma 4 2 8 3" xfId="1938" xr:uid="{00000000-0005-0000-0000-0000B8030000}"/>
    <cellStyle name="Comma 4 2 8 3 2" xfId="4331" xr:uid="{00000000-0005-0000-0000-0000B9030000}"/>
    <cellStyle name="Comma 4 2 8 3 3" xfId="6724" xr:uid="{00000000-0005-0000-0000-0000BA030000}"/>
    <cellStyle name="Comma 4 2 8 4" xfId="3261" xr:uid="{00000000-0005-0000-0000-0000BB030000}"/>
    <cellStyle name="Comma 4 2 8 5" xfId="5654" xr:uid="{00000000-0005-0000-0000-0000BC030000}"/>
    <cellStyle name="Comma 4 2 9" xfId="910" xr:uid="{00000000-0005-0000-0000-0000BD030000}"/>
    <cellStyle name="Comma 4 2 9 2" xfId="1295" xr:uid="{00000000-0005-0000-0000-0000BE030000}"/>
    <cellStyle name="Comma 4 2 9 2 2" xfId="2365" xr:uid="{00000000-0005-0000-0000-0000BF030000}"/>
    <cellStyle name="Comma 4 2 9 2 2 2" xfId="4758" xr:uid="{00000000-0005-0000-0000-0000C0030000}"/>
    <cellStyle name="Comma 4 2 9 2 2 3" xfId="7151" xr:uid="{00000000-0005-0000-0000-0000C1030000}"/>
    <cellStyle name="Comma 4 2 9 2 3" xfId="3688" xr:uid="{00000000-0005-0000-0000-0000C2030000}"/>
    <cellStyle name="Comma 4 2 9 2 4" xfId="6081" xr:uid="{00000000-0005-0000-0000-0000C3030000}"/>
    <cellStyle name="Comma 4 2 9 3" xfId="1980" xr:uid="{00000000-0005-0000-0000-0000C4030000}"/>
    <cellStyle name="Comma 4 2 9 3 2" xfId="4373" xr:uid="{00000000-0005-0000-0000-0000C5030000}"/>
    <cellStyle name="Comma 4 2 9 3 3" xfId="6766" xr:uid="{00000000-0005-0000-0000-0000C6030000}"/>
    <cellStyle name="Comma 4 2 9 4" xfId="3303" xr:uid="{00000000-0005-0000-0000-0000C7030000}"/>
    <cellStyle name="Comma 4 2 9 5" xfId="5696" xr:uid="{00000000-0005-0000-0000-0000C8030000}"/>
    <cellStyle name="Comma 4 3" xfId="22" xr:uid="{00000000-0005-0000-0000-0000C9030000}"/>
    <cellStyle name="Comma 4 3 10" xfId="1350" xr:uid="{00000000-0005-0000-0000-0000CA030000}"/>
    <cellStyle name="Comma 4 3 10 2" xfId="3743" xr:uid="{00000000-0005-0000-0000-0000CB030000}"/>
    <cellStyle name="Comma 4 3 10 3" xfId="6136" xr:uid="{00000000-0005-0000-0000-0000CC030000}"/>
    <cellStyle name="Comma 4 3 11" xfId="275" xr:uid="{00000000-0005-0000-0000-0000CD030000}"/>
    <cellStyle name="Comma 4 3 11 2" xfId="2673" xr:uid="{00000000-0005-0000-0000-0000CE030000}"/>
    <cellStyle name="Comma 4 3 11 3" xfId="5066" xr:uid="{00000000-0005-0000-0000-0000CF030000}"/>
    <cellStyle name="Comma 4 3 12" xfId="2420" xr:uid="{00000000-0005-0000-0000-0000D0030000}"/>
    <cellStyle name="Comma 4 3 13" xfId="4813" xr:uid="{00000000-0005-0000-0000-0000D1030000}"/>
    <cellStyle name="Comma 4 3 2" xfId="64" xr:uid="{00000000-0005-0000-0000-0000D2030000}"/>
    <cellStyle name="Comma 4 3 2 10" xfId="4855" xr:uid="{00000000-0005-0000-0000-0000D3030000}"/>
    <cellStyle name="Comma 4 3 2 2" xfId="148" xr:uid="{00000000-0005-0000-0000-0000D4030000}"/>
    <cellStyle name="Comma 4 3 2 2 2" xfId="893" xr:uid="{00000000-0005-0000-0000-0000D5030000}"/>
    <cellStyle name="Comma 4 3 2 2 2 2" xfId="1278" xr:uid="{00000000-0005-0000-0000-0000D6030000}"/>
    <cellStyle name="Comma 4 3 2 2 2 2 2" xfId="2348" xr:uid="{00000000-0005-0000-0000-0000D7030000}"/>
    <cellStyle name="Comma 4 3 2 2 2 2 2 2" xfId="4741" xr:uid="{00000000-0005-0000-0000-0000D8030000}"/>
    <cellStyle name="Comma 4 3 2 2 2 2 2 3" xfId="7134" xr:uid="{00000000-0005-0000-0000-0000D9030000}"/>
    <cellStyle name="Comma 4 3 2 2 2 2 3" xfId="3671" xr:uid="{00000000-0005-0000-0000-0000DA030000}"/>
    <cellStyle name="Comma 4 3 2 2 2 2 4" xfId="6064" xr:uid="{00000000-0005-0000-0000-0000DB030000}"/>
    <cellStyle name="Comma 4 3 2 2 2 3" xfId="1963" xr:uid="{00000000-0005-0000-0000-0000DC030000}"/>
    <cellStyle name="Comma 4 3 2 2 2 3 2" xfId="4356" xr:uid="{00000000-0005-0000-0000-0000DD030000}"/>
    <cellStyle name="Comma 4 3 2 2 2 3 3" xfId="6749" xr:uid="{00000000-0005-0000-0000-0000DE030000}"/>
    <cellStyle name="Comma 4 3 2 2 2 4" xfId="3286" xr:uid="{00000000-0005-0000-0000-0000DF030000}"/>
    <cellStyle name="Comma 4 3 2 2 2 5" xfId="5679" xr:uid="{00000000-0005-0000-0000-0000E0030000}"/>
    <cellStyle name="Comma 4 3 2 2 3" xfId="935" xr:uid="{00000000-0005-0000-0000-0000E1030000}"/>
    <cellStyle name="Comma 4 3 2 2 3 2" xfId="1320" xr:uid="{00000000-0005-0000-0000-0000E2030000}"/>
    <cellStyle name="Comma 4 3 2 2 3 2 2" xfId="2390" xr:uid="{00000000-0005-0000-0000-0000E3030000}"/>
    <cellStyle name="Comma 4 3 2 2 3 2 2 2" xfId="4783" xr:uid="{00000000-0005-0000-0000-0000E4030000}"/>
    <cellStyle name="Comma 4 3 2 2 3 2 2 3" xfId="7176" xr:uid="{00000000-0005-0000-0000-0000E5030000}"/>
    <cellStyle name="Comma 4 3 2 2 3 2 3" xfId="3713" xr:uid="{00000000-0005-0000-0000-0000E6030000}"/>
    <cellStyle name="Comma 4 3 2 2 3 2 4" xfId="6106" xr:uid="{00000000-0005-0000-0000-0000E7030000}"/>
    <cellStyle name="Comma 4 3 2 2 3 3" xfId="2005" xr:uid="{00000000-0005-0000-0000-0000E8030000}"/>
    <cellStyle name="Comma 4 3 2 2 3 3 2" xfId="4398" xr:uid="{00000000-0005-0000-0000-0000E9030000}"/>
    <cellStyle name="Comma 4 3 2 2 3 3 3" xfId="6791" xr:uid="{00000000-0005-0000-0000-0000EA030000}"/>
    <cellStyle name="Comma 4 3 2 2 3 4" xfId="3328" xr:uid="{00000000-0005-0000-0000-0000EB030000}"/>
    <cellStyle name="Comma 4 3 2 2 3 5" xfId="5721" xr:uid="{00000000-0005-0000-0000-0000EC030000}"/>
    <cellStyle name="Comma 4 3 2 2 4" xfId="751" xr:uid="{00000000-0005-0000-0000-0000ED030000}"/>
    <cellStyle name="Comma 4 3 2 2 4 2" xfId="1821" xr:uid="{00000000-0005-0000-0000-0000EE030000}"/>
    <cellStyle name="Comma 4 3 2 2 4 2 2" xfId="4214" xr:uid="{00000000-0005-0000-0000-0000EF030000}"/>
    <cellStyle name="Comma 4 3 2 2 4 2 3" xfId="6607" xr:uid="{00000000-0005-0000-0000-0000F0030000}"/>
    <cellStyle name="Comma 4 3 2 2 4 3" xfId="3144" xr:uid="{00000000-0005-0000-0000-0000F1030000}"/>
    <cellStyle name="Comma 4 3 2 2 4 4" xfId="5537" xr:uid="{00000000-0005-0000-0000-0000F2030000}"/>
    <cellStyle name="Comma 4 3 2 2 5" xfId="1136" xr:uid="{00000000-0005-0000-0000-0000F3030000}"/>
    <cellStyle name="Comma 4 3 2 2 5 2" xfId="2206" xr:uid="{00000000-0005-0000-0000-0000F4030000}"/>
    <cellStyle name="Comma 4 3 2 2 5 2 2" xfId="4599" xr:uid="{00000000-0005-0000-0000-0000F5030000}"/>
    <cellStyle name="Comma 4 3 2 2 5 2 3" xfId="6992" xr:uid="{00000000-0005-0000-0000-0000F6030000}"/>
    <cellStyle name="Comma 4 3 2 2 5 3" xfId="3529" xr:uid="{00000000-0005-0000-0000-0000F7030000}"/>
    <cellStyle name="Comma 4 3 2 2 5 4" xfId="5922" xr:uid="{00000000-0005-0000-0000-0000F8030000}"/>
    <cellStyle name="Comma 4 3 2 2 6" xfId="1520" xr:uid="{00000000-0005-0000-0000-0000F9030000}"/>
    <cellStyle name="Comma 4 3 2 2 6 2" xfId="3913" xr:uid="{00000000-0005-0000-0000-0000FA030000}"/>
    <cellStyle name="Comma 4 3 2 2 6 3" xfId="6306" xr:uid="{00000000-0005-0000-0000-0000FB030000}"/>
    <cellStyle name="Comma 4 3 2 2 7" xfId="448" xr:uid="{00000000-0005-0000-0000-0000FC030000}"/>
    <cellStyle name="Comma 4 3 2 2 7 2" xfId="2843" xr:uid="{00000000-0005-0000-0000-0000FD030000}"/>
    <cellStyle name="Comma 4 3 2 2 7 3" xfId="5236" xr:uid="{00000000-0005-0000-0000-0000FE030000}"/>
    <cellStyle name="Comma 4 3 2 2 8" xfId="2546" xr:uid="{00000000-0005-0000-0000-0000FF030000}"/>
    <cellStyle name="Comma 4 3 2 2 9" xfId="4939" xr:uid="{00000000-0005-0000-0000-000000040000}"/>
    <cellStyle name="Comma 4 3 2 3" xfId="232" xr:uid="{00000000-0005-0000-0000-000001040000}"/>
    <cellStyle name="Comma 4 3 2 3 2" xfId="1260" xr:uid="{00000000-0005-0000-0000-000002040000}"/>
    <cellStyle name="Comma 4 3 2 3 2 2" xfId="2330" xr:uid="{00000000-0005-0000-0000-000003040000}"/>
    <cellStyle name="Comma 4 3 2 3 2 2 2" xfId="4723" xr:uid="{00000000-0005-0000-0000-000004040000}"/>
    <cellStyle name="Comma 4 3 2 3 2 2 3" xfId="7116" xr:uid="{00000000-0005-0000-0000-000005040000}"/>
    <cellStyle name="Comma 4 3 2 3 2 3" xfId="3653" xr:uid="{00000000-0005-0000-0000-000006040000}"/>
    <cellStyle name="Comma 4 3 2 3 2 4" xfId="6046" xr:uid="{00000000-0005-0000-0000-000007040000}"/>
    <cellStyle name="Comma 4 3 2 3 3" xfId="1945" xr:uid="{00000000-0005-0000-0000-000008040000}"/>
    <cellStyle name="Comma 4 3 2 3 3 2" xfId="4338" xr:uid="{00000000-0005-0000-0000-000009040000}"/>
    <cellStyle name="Comma 4 3 2 3 3 3" xfId="6731" xr:uid="{00000000-0005-0000-0000-00000A040000}"/>
    <cellStyle name="Comma 4 3 2 3 4" xfId="875" xr:uid="{00000000-0005-0000-0000-00000B040000}"/>
    <cellStyle name="Comma 4 3 2 3 4 2" xfId="3268" xr:uid="{00000000-0005-0000-0000-00000C040000}"/>
    <cellStyle name="Comma 4 3 2 3 4 3" xfId="5661" xr:uid="{00000000-0005-0000-0000-00000D040000}"/>
    <cellStyle name="Comma 4 3 2 3 5" xfId="2630" xr:uid="{00000000-0005-0000-0000-00000E040000}"/>
    <cellStyle name="Comma 4 3 2 3 6" xfId="5023" xr:uid="{00000000-0005-0000-0000-00000F040000}"/>
    <cellStyle name="Comma 4 3 2 4" xfId="917" xr:uid="{00000000-0005-0000-0000-000010040000}"/>
    <cellStyle name="Comma 4 3 2 4 2" xfId="1302" xr:uid="{00000000-0005-0000-0000-000011040000}"/>
    <cellStyle name="Comma 4 3 2 4 2 2" xfId="2372" xr:uid="{00000000-0005-0000-0000-000012040000}"/>
    <cellStyle name="Comma 4 3 2 4 2 2 2" xfId="4765" xr:uid="{00000000-0005-0000-0000-000013040000}"/>
    <cellStyle name="Comma 4 3 2 4 2 2 3" xfId="7158" xr:uid="{00000000-0005-0000-0000-000014040000}"/>
    <cellStyle name="Comma 4 3 2 4 2 3" xfId="3695" xr:uid="{00000000-0005-0000-0000-000015040000}"/>
    <cellStyle name="Comma 4 3 2 4 2 4" xfId="6088" xr:uid="{00000000-0005-0000-0000-000016040000}"/>
    <cellStyle name="Comma 4 3 2 4 3" xfId="1987" xr:uid="{00000000-0005-0000-0000-000017040000}"/>
    <cellStyle name="Comma 4 3 2 4 3 2" xfId="4380" xr:uid="{00000000-0005-0000-0000-000018040000}"/>
    <cellStyle name="Comma 4 3 2 4 3 3" xfId="6773" xr:uid="{00000000-0005-0000-0000-000019040000}"/>
    <cellStyle name="Comma 4 3 2 4 4" xfId="3310" xr:uid="{00000000-0005-0000-0000-00001A040000}"/>
    <cellStyle name="Comma 4 3 2 4 5" xfId="5703" xr:uid="{00000000-0005-0000-0000-00001B040000}"/>
    <cellStyle name="Comma 4 3 2 5" xfId="623" xr:uid="{00000000-0005-0000-0000-00001C040000}"/>
    <cellStyle name="Comma 4 3 2 5 2" xfId="1693" xr:uid="{00000000-0005-0000-0000-00001D040000}"/>
    <cellStyle name="Comma 4 3 2 5 2 2" xfId="4086" xr:uid="{00000000-0005-0000-0000-00001E040000}"/>
    <cellStyle name="Comma 4 3 2 5 2 3" xfId="6479" xr:uid="{00000000-0005-0000-0000-00001F040000}"/>
    <cellStyle name="Comma 4 3 2 5 3" xfId="3016" xr:uid="{00000000-0005-0000-0000-000020040000}"/>
    <cellStyle name="Comma 4 3 2 5 4" xfId="5409" xr:uid="{00000000-0005-0000-0000-000021040000}"/>
    <cellStyle name="Comma 4 3 2 6" xfId="1008" xr:uid="{00000000-0005-0000-0000-000022040000}"/>
    <cellStyle name="Comma 4 3 2 6 2" xfId="2078" xr:uid="{00000000-0005-0000-0000-000023040000}"/>
    <cellStyle name="Comma 4 3 2 6 2 2" xfId="4471" xr:uid="{00000000-0005-0000-0000-000024040000}"/>
    <cellStyle name="Comma 4 3 2 6 2 3" xfId="6864" xr:uid="{00000000-0005-0000-0000-000025040000}"/>
    <cellStyle name="Comma 4 3 2 6 3" xfId="3401" xr:uid="{00000000-0005-0000-0000-000026040000}"/>
    <cellStyle name="Comma 4 3 2 6 4" xfId="5794" xr:uid="{00000000-0005-0000-0000-000027040000}"/>
    <cellStyle name="Comma 4 3 2 7" xfId="1392" xr:uid="{00000000-0005-0000-0000-000028040000}"/>
    <cellStyle name="Comma 4 3 2 7 2" xfId="3785" xr:uid="{00000000-0005-0000-0000-000029040000}"/>
    <cellStyle name="Comma 4 3 2 7 3" xfId="6178" xr:uid="{00000000-0005-0000-0000-00002A040000}"/>
    <cellStyle name="Comma 4 3 2 8" xfId="317" xr:uid="{00000000-0005-0000-0000-00002B040000}"/>
    <cellStyle name="Comma 4 3 2 8 2" xfId="2715" xr:uid="{00000000-0005-0000-0000-00002C040000}"/>
    <cellStyle name="Comma 4 3 2 8 3" xfId="5108" xr:uid="{00000000-0005-0000-0000-00002D040000}"/>
    <cellStyle name="Comma 4 3 2 9" xfId="2462" xr:uid="{00000000-0005-0000-0000-00002E040000}"/>
    <cellStyle name="Comma 4 3 3" xfId="106" xr:uid="{00000000-0005-0000-0000-00002F040000}"/>
    <cellStyle name="Comma 4 3 3 10" xfId="4897" xr:uid="{00000000-0005-0000-0000-000030040000}"/>
    <cellStyle name="Comma 4 3 3 2" xfId="492" xr:uid="{00000000-0005-0000-0000-000031040000}"/>
    <cellStyle name="Comma 4 3 3 2 2" xfId="899" xr:uid="{00000000-0005-0000-0000-000032040000}"/>
    <cellStyle name="Comma 4 3 3 2 2 2" xfId="1284" xr:uid="{00000000-0005-0000-0000-000033040000}"/>
    <cellStyle name="Comma 4 3 3 2 2 2 2" xfId="2354" xr:uid="{00000000-0005-0000-0000-000034040000}"/>
    <cellStyle name="Comma 4 3 3 2 2 2 2 2" xfId="4747" xr:uid="{00000000-0005-0000-0000-000035040000}"/>
    <cellStyle name="Comma 4 3 3 2 2 2 2 3" xfId="7140" xr:uid="{00000000-0005-0000-0000-000036040000}"/>
    <cellStyle name="Comma 4 3 3 2 2 2 3" xfId="3677" xr:uid="{00000000-0005-0000-0000-000037040000}"/>
    <cellStyle name="Comma 4 3 3 2 2 2 4" xfId="6070" xr:uid="{00000000-0005-0000-0000-000038040000}"/>
    <cellStyle name="Comma 4 3 3 2 2 3" xfId="1969" xr:uid="{00000000-0005-0000-0000-000039040000}"/>
    <cellStyle name="Comma 4 3 3 2 2 3 2" xfId="4362" xr:uid="{00000000-0005-0000-0000-00003A040000}"/>
    <cellStyle name="Comma 4 3 3 2 2 3 3" xfId="6755" xr:uid="{00000000-0005-0000-0000-00003B040000}"/>
    <cellStyle name="Comma 4 3 3 2 2 4" xfId="3292" xr:uid="{00000000-0005-0000-0000-00003C040000}"/>
    <cellStyle name="Comma 4 3 3 2 2 5" xfId="5685" xr:uid="{00000000-0005-0000-0000-00003D040000}"/>
    <cellStyle name="Comma 4 3 3 2 3" xfId="941" xr:uid="{00000000-0005-0000-0000-00003E040000}"/>
    <cellStyle name="Comma 4 3 3 2 3 2" xfId="1326" xr:uid="{00000000-0005-0000-0000-00003F040000}"/>
    <cellStyle name="Comma 4 3 3 2 3 2 2" xfId="2396" xr:uid="{00000000-0005-0000-0000-000040040000}"/>
    <cellStyle name="Comma 4 3 3 2 3 2 2 2" xfId="4789" xr:uid="{00000000-0005-0000-0000-000041040000}"/>
    <cellStyle name="Comma 4 3 3 2 3 2 2 3" xfId="7182" xr:uid="{00000000-0005-0000-0000-000042040000}"/>
    <cellStyle name="Comma 4 3 3 2 3 2 3" xfId="3719" xr:uid="{00000000-0005-0000-0000-000043040000}"/>
    <cellStyle name="Comma 4 3 3 2 3 2 4" xfId="6112" xr:uid="{00000000-0005-0000-0000-000044040000}"/>
    <cellStyle name="Comma 4 3 3 2 3 3" xfId="2011" xr:uid="{00000000-0005-0000-0000-000045040000}"/>
    <cellStyle name="Comma 4 3 3 2 3 3 2" xfId="4404" xr:uid="{00000000-0005-0000-0000-000046040000}"/>
    <cellStyle name="Comma 4 3 3 2 3 3 3" xfId="6797" xr:uid="{00000000-0005-0000-0000-000047040000}"/>
    <cellStyle name="Comma 4 3 3 2 3 4" xfId="3334" xr:uid="{00000000-0005-0000-0000-000048040000}"/>
    <cellStyle name="Comma 4 3 3 2 3 5" xfId="5727" xr:uid="{00000000-0005-0000-0000-000049040000}"/>
    <cellStyle name="Comma 4 3 3 2 4" xfId="795" xr:uid="{00000000-0005-0000-0000-00004A040000}"/>
    <cellStyle name="Comma 4 3 3 2 4 2" xfId="1865" xr:uid="{00000000-0005-0000-0000-00004B040000}"/>
    <cellStyle name="Comma 4 3 3 2 4 2 2" xfId="4258" xr:uid="{00000000-0005-0000-0000-00004C040000}"/>
    <cellStyle name="Comma 4 3 3 2 4 2 3" xfId="6651" xr:uid="{00000000-0005-0000-0000-00004D040000}"/>
    <cellStyle name="Comma 4 3 3 2 4 3" xfId="3188" xr:uid="{00000000-0005-0000-0000-00004E040000}"/>
    <cellStyle name="Comma 4 3 3 2 4 4" xfId="5581" xr:uid="{00000000-0005-0000-0000-00004F040000}"/>
    <cellStyle name="Comma 4 3 3 2 5" xfId="1180" xr:uid="{00000000-0005-0000-0000-000050040000}"/>
    <cellStyle name="Comma 4 3 3 2 5 2" xfId="2250" xr:uid="{00000000-0005-0000-0000-000051040000}"/>
    <cellStyle name="Comma 4 3 3 2 5 2 2" xfId="4643" xr:uid="{00000000-0005-0000-0000-000052040000}"/>
    <cellStyle name="Comma 4 3 3 2 5 2 3" xfId="7036" xr:uid="{00000000-0005-0000-0000-000053040000}"/>
    <cellStyle name="Comma 4 3 3 2 5 3" xfId="3573" xr:uid="{00000000-0005-0000-0000-000054040000}"/>
    <cellStyle name="Comma 4 3 3 2 5 4" xfId="5966" xr:uid="{00000000-0005-0000-0000-000055040000}"/>
    <cellStyle name="Comma 4 3 3 2 6" xfId="1564" xr:uid="{00000000-0005-0000-0000-000056040000}"/>
    <cellStyle name="Comma 4 3 3 2 6 2" xfId="3957" xr:uid="{00000000-0005-0000-0000-000057040000}"/>
    <cellStyle name="Comma 4 3 3 2 6 3" xfId="6350" xr:uid="{00000000-0005-0000-0000-000058040000}"/>
    <cellStyle name="Comma 4 3 3 2 7" xfId="2887" xr:uid="{00000000-0005-0000-0000-000059040000}"/>
    <cellStyle name="Comma 4 3 3 2 8" xfId="5280" xr:uid="{00000000-0005-0000-0000-00005A040000}"/>
    <cellStyle name="Comma 4 3 3 3" xfId="881" xr:uid="{00000000-0005-0000-0000-00005B040000}"/>
    <cellStyle name="Comma 4 3 3 3 2" xfId="1266" xr:uid="{00000000-0005-0000-0000-00005C040000}"/>
    <cellStyle name="Comma 4 3 3 3 2 2" xfId="2336" xr:uid="{00000000-0005-0000-0000-00005D040000}"/>
    <cellStyle name="Comma 4 3 3 3 2 2 2" xfId="4729" xr:uid="{00000000-0005-0000-0000-00005E040000}"/>
    <cellStyle name="Comma 4 3 3 3 2 2 3" xfId="7122" xr:uid="{00000000-0005-0000-0000-00005F040000}"/>
    <cellStyle name="Comma 4 3 3 3 2 3" xfId="3659" xr:uid="{00000000-0005-0000-0000-000060040000}"/>
    <cellStyle name="Comma 4 3 3 3 2 4" xfId="6052" xr:uid="{00000000-0005-0000-0000-000061040000}"/>
    <cellStyle name="Comma 4 3 3 3 3" xfId="1951" xr:uid="{00000000-0005-0000-0000-000062040000}"/>
    <cellStyle name="Comma 4 3 3 3 3 2" xfId="4344" xr:uid="{00000000-0005-0000-0000-000063040000}"/>
    <cellStyle name="Comma 4 3 3 3 3 3" xfId="6737" xr:uid="{00000000-0005-0000-0000-000064040000}"/>
    <cellStyle name="Comma 4 3 3 3 4" xfId="3274" xr:uid="{00000000-0005-0000-0000-000065040000}"/>
    <cellStyle name="Comma 4 3 3 3 5" xfId="5667" xr:uid="{00000000-0005-0000-0000-000066040000}"/>
    <cellStyle name="Comma 4 3 3 4" xfId="923" xr:uid="{00000000-0005-0000-0000-000067040000}"/>
    <cellStyle name="Comma 4 3 3 4 2" xfId="1308" xr:uid="{00000000-0005-0000-0000-000068040000}"/>
    <cellStyle name="Comma 4 3 3 4 2 2" xfId="2378" xr:uid="{00000000-0005-0000-0000-000069040000}"/>
    <cellStyle name="Comma 4 3 3 4 2 2 2" xfId="4771" xr:uid="{00000000-0005-0000-0000-00006A040000}"/>
    <cellStyle name="Comma 4 3 3 4 2 2 3" xfId="7164" xr:uid="{00000000-0005-0000-0000-00006B040000}"/>
    <cellStyle name="Comma 4 3 3 4 2 3" xfId="3701" xr:uid="{00000000-0005-0000-0000-00006C040000}"/>
    <cellStyle name="Comma 4 3 3 4 2 4" xfId="6094" xr:uid="{00000000-0005-0000-0000-00006D040000}"/>
    <cellStyle name="Comma 4 3 3 4 3" xfId="1993" xr:uid="{00000000-0005-0000-0000-00006E040000}"/>
    <cellStyle name="Comma 4 3 3 4 3 2" xfId="4386" xr:uid="{00000000-0005-0000-0000-00006F040000}"/>
    <cellStyle name="Comma 4 3 3 4 3 3" xfId="6779" xr:uid="{00000000-0005-0000-0000-000070040000}"/>
    <cellStyle name="Comma 4 3 3 4 4" xfId="3316" xr:uid="{00000000-0005-0000-0000-000071040000}"/>
    <cellStyle name="Comma 4 3 3 4 5" xfId="5709" xr:uid="{00000000-0005-0000-0000-000072040000}"/>
    <cellStyle name="Comma 4 3 3 5" xfId="667" xr:uid="{00000000-0005-0000-0000-000073040000}"/>
    <cellStyle name="Comma 4 3 3 5 2" xfId="1737" xr:uid="{00000000-0005-0000-0000-000074040000}"/>
    <cellStyle name="Comma 4 3 3 5 2 2" xfId="4130" xr:uid="{00000000-0005-0000-0000-000075040000}"/>
    <cellStyle name="Comma 4 3 3 5 2 3" xfId="6523" xr:uid="{00000000-0005-0000-0000-000076040000}"/>
    <cellStyle name="Comma 4 3 3 5 3" xfId="3060" xr:uid="{00000000-0005-0000-0000-000077040000}"/>
    <cellStyle name="Comma 4 3 3 5 4" xfId="5453" xr:uid="{00000000-0005-0000-0000-000078040000}"/>
    <cellStyle name="Comma 4 3 3 6" xfId="1052" xr:uid="{00000000-0005-0000-0000-000079040000}"/>
    <cellStyle name="Comma 4 3 3 6 2" xfId="2122" xr:uid="{00000000-0005-0000-0000-00007A040000}"/>
    <cellStyle name="Comma 4 3 3 6 2 2" xfId="4515" xr:uid="{00000000-0005-0000-0000-00007B040000}"/>
    <cellStyle name="Comma 4 3 3 6 2 3" xfId="6908" xr:uid="{00000000-0005-0000-0000-00007C040000}"/>
    <cellStyle name="Comma 4 3 3 6 3" xfId="3445" xr:uid="{00000000-0005-0000-0000-00007D040000}"/>
    <cellStyle name="Comma 4 3 3 6 4" xfId="5838" xr:uid="{00000000-0005-0000-0000-00007E040000}"/>
    <cellStyle name="Comma 4 3 3 7" xfId="1436" xr:uid="{00000000-0005-0000-0000-00007F040000}"/>
    <cellStyle name="Comma 4 3 3 7 2" xfId="3829" xr:uid="{00000000-0005-0000-0000-000080040000}"/>
    <cellStyle name="Comma 4 3 3 7 3" xfId="6222" xr:uid="{00000000-0005-0000-0000-000081040000}"/>
    <cellStyle name="Comma 4 3 3 8" xfId="363" xr:uid="{00000000-0005-0000-0000-000082040000}"/>
    <cellStyle name="Comma 4 3 3 8 2" xfId="2759" xr:uid="{00000000-0005-0000-0000-000083040000}"/>
    <cellStyle name="Comma 4 3 3 8 3" xfId="5152" xr:uid="{00000000-0005-0000-0000-000084040000}"/>
    <cellStyle name="Comma 4 3 3 9" xfId="2504" xr:uid="{00000000-0005-0000-0000-000085040000}"/>
    <cellStyle name="Comma 4 3 4" xfId="190" xr:uid="{00000000-0005-0000-0000-000086040000}"/>
    <cellStyle name="Comma 4 3 4 2" xfId="887" xr:uid="{00000000-0005-0000-0000-000087040000}"/>
    <cellStyle name="Comma 4 3 4 2 2" xfId="1272" xr:uid="{00000000-0005-0000-0000-000088040000}"/>
    <cellStyle name="Comma 4 3 4 2 2 2" xfId="2342" xr:uid="{00000000-0005-0000-0000-000089040000}"/>
    <cellStyle name="Comma 4 3 4 2 2 2 2" xfId="4735" xr:uid="{00000000-0005-0000-0000-00008A040000}"/>
    <cellStyle name="Comma 4 3 4 2 2 2 3" xfId="7128" xr:uid="{00000000-0005-0000-0000-00008B040000}"/>
    <cellStyle name="Comma 4 3 4 2 2 3" xfId="3665" xr:uid="{00000000-0005-0000-0000-00008C040000}"/>
    <cellStyle name="Comma 4 3 4 2 2 4" xfId="6058" xr:uid="{00000000-0005-0000-0000-00008D040000}"/>
    <cellStyle name="Comma 4 3 4 2 3" xfId="1957" xr:uid="{00000000-0005-0000-0000-00008E040000}"/>
    <cellStyle name="Comma 4 3 4 2 3 2" xfId="4350" xr:uid="{00000000-0005-0000-0000-00008F040000}"/>
    <cellStyle name="Comma 4 3 4 2 3 3" xfId="6743" xr:uid="{00000000-0005-0000-0000-000090040000}"/>
    <cellStyle name="Comma 4 3 4 2 4" xfId="3280" xr:uid="{00000000-0005-0000-0000-000091040000}"/>
    <cellStyle name="Comma 4 3 4 2 5" xfId="5673" xr:uid="{00000000-0005-0000-0000-000092040000}"/>
    <cellStyle name="Comma 4 3 4 3" xfId="929" xr:uid="{00000000-0005-0000-0000-000093040000}"/>
    <cellStyle name="Comma 4 3 4 3 2" xfId="1314" xr:uid="{00000000-0005-0000-0000-000094040000}"/>
    <cellStyle name="Comma 4 3 4 3 2 2" xfId="2384" xr:uid="{00000000-0005-0000-0000-000095040000}"/>
    <cellStyle name="Comma 4 3 4 3 2 2 2" xfId="4777" xr:uid="{00000000-0005-0000-0000-000096040000}"/>
    <cellStyle name="Comma 4 3 4 3 2 2 3" xfId="7170" xr:uid="{00000000-0005-0000-0000-000097040000}"/>
    <cellStyle name="Comma 4 3 4 3 2 3" xfId="3707" xr:uid="{00000000-0005-0000-0000-000098040000}"/>
    <cellStyle name="Comma 4 3 4 3 2 4" xfId="6100" xr:uid="{00000000-0005-0000-0000-000099040000}"/>
    <cellStyle name="Comma 4 3 4 3 3" xfId="1999" xr:uid="{00000000-0005-0000-0000-00009A040000}"/>
    <cellStyle name="Comma 4 3 4 3 3 2" xfId="4392" xr:uid="{00000000-0005-0000-0000-00009B040000}"/>
    <cellStyle name="Comma 4 3 4 3 3 3" xfId="6785" xr:uid="{00000000-0005-0000-0000-00009C040000}"/>
    <cellStyle name="Comma 4 3 4 3 4" xfId="3322" xr:uid="{00000000-0005-0000-0000-00009D040000}"/>
    <cellStyle name="Comma 4 3 4 3 5" xfId="5715" xr:uid="{00000000-0005-0000-0000-00009E040000}"/>
    <cellStyle name="Comma 4 3 4 4" xfId="709" xr:uid="{00000000-0005-0000-0000-00009F040000}"/>
    <cellStyle name="Comma 4 3 4 4 2" xfId="1779" xr:uid="{00000000-0005-0000-0000-0000A0040000}"/>
    <cellStyle name="Comma 4 3 4 4 2 2" xfId="4172" xr:uid="{00000000-0005-0000-0000-0000A1040000}"/>
    <cellStyle name="Comma 4 3 4 4 2 3" xfId="6565" xr:uid="{00000000-0005-0000-0000-0000A2040000}"/>
    <cellStyle name="Comma 4 3 4 4 3" xfId="3102" xr:uid="{00000000-0005-0000-0000-0000A3040000}"/>
    <cellStyle name="Comma 4 3 4 4 4" xfId="5495" xr:uid="{00000000-0005-0000-0000-0000A4040000}"/>
    <cellStyle name="Comma 4 3 4 5" xfId="1094" xr:uid="{00000000-0005-0000-0000-0000A5040000}"/>
    <cellStyle name="Comma 4 3 4 5 2" xfId="2164" xr:uid="{00000000-0005-0000-0000-0000A6040000}"/>
    <cellStyle name="Comma 4 3 4 5 2 2" xfId="4557" xr:uid="{00000000-0005-0000-0000-0000A7040000}"/>
    <cellStyle name="Comma 4 3 4 5 2 3" xfId="6950" xr:uid="{00000000-0005-0000-0000-0000A8040000}"/>
    <cellStyle name="Comma 4 3 4 5 3" xfId="3487" xr:uid="{00000000-0005-0000-0000-0000A9040000}"/>
    <cellStyle name="Comma 4 3 4 5 4" xfId="5880" xr:uid="{00000000-0005-0000-0000-0000AA040000}"/>
    <cellStyle name="Comma 4 3 4 6" xfId="1478" xr:uid="{00000000-0005-0000-0000-0000AB040000}"/>
    <cellStyle name="Comma 4 3 4 6 2" xfId="3871" xr:uid="{00000000-0005-0000-0000-0000AC040000}"/>
    <cellStyle name="Comma 4 3 4 6 3" xfId="6264" xr:uid="{00000000-0005-0000-0000-0000AD040000}"/>
    <cellStyle name="Comma 4 3 4 7" xfId="406" xr:uid="{00000000-0005-0000-0000-0000AE040000}"/>
    <cellStyle name="Comma 4 3 4 7 2" xfId="2801" xr:uid="{00000000-0005-0000-0000-0000AF040000}"/>
    <cellStyle name="Comma 4 3 4 7 3" xfId="5194" xr:uid="{00000000-0005-0000-0000-0000B0040000}"/>
    <cellStyle name="Comma 4 3 4 8" xfId="2588" xr:uid="{00000000-0005-0000-0000-0000B1040000}"/>
    <cellStyle name="Comma 4 3 4 9" xfId="4981" xr:uid="{00000000-0005-0000-0000-0000B2040000}"/>
    <cellStyle name="Comma 4 3 5" xfId="536" xr:uid="{00000000-0005-0000-0000-0000B3040000}"/>
    <cellStyle name="Comma 4 3 5 2" xfId="905" xr:uid="{00000000-0005-0000-0000-0000B4040000}"/>
    <cellStyle name="Comma 4 3 5 2 2" xfId="1290" xr:uid="{00000000-0005-0000-0000-0000B5040000}"/>
    <cellStyle name="Comma 4 3 5 2 2 2" xfId="2360" xr:uid="{00000000-0005-0000-0000-0000B6040000}"/>
    <cellStyle name="Comma 4 3 5 2 2 2 2" xfId="4753" xr:uid="{00000000-0005-0000-0000-0000B7040000}"/>
    <cellStyle name="Comma 4 3 5 2 2 2 3" xfId="7146" xr:uid="{00000000-0005-0000-0000-0000B8040000}"/>
    <cellStyle name="Comma 4 3 5 2 2 3" xfId="3683" xr:uid="{00000000-0005-0000-0000-0000B9040000}"/>
    <cellStyle name="Comma 4 3 5 2 2 4" xfId="6076" xr:uid="{00000000-0005-0000-0000-0000BA040000}"/>
    <cellStyle name="Comma 4 3 5 2 3" xfId="1975" xr:uid="{00000000-0005-0000-0000-0000BB040000}"/>
    <cellStyle name="Comma 4 3 5 2 3 2" xfId="4368" xr:uid="{00000000-0005-0000-0000-0000BC040000}"/>
    <cellStyle name="Comma 4 3 5 2 3 3" xfId="6761" xr:uid="{00000000-0005-0000-0000-0000BD040000}"/>
    <cellStyle name="Comma 4 3 5 2 4" xfId="3298" xr:uid="{00000000-0005-0000-0000-0000BE040000}"/>
    <cellStyle name="Comma 4 3 5 2 5" xfId="5691" xr:uid="{00000000-0005-0000-0000-0000BF040000}"/>
    <cellStyle name="Comma 4 3 5 3" xfId="947" xr:uid="{00000000-0005-0000-0000-0000C0040000}"/>
    <cellStyle name="Comma 4 3 5 3 2" xfId="1332" xr:uid="{00000000-0005-0000-0000-0000C1040000}"/>
    <cellStyle name="Comma 4 3 5 3 2 2" xfId="2402" xr:uid="{00000000-0005-0000-0000-0000C2040000}"/>
    <cellStyle name="Comma 4 3 5 3 2 2 2" xfId="4795" xr:uid="{00000000-0005-0000-0000-0000C3040000}"/>
    <cellStyle name="Comma 4 3 5 3 2 2 3" xfId="7188" xr:uid="{00000000-0005-0000-0000-0000C4040000}"/>
    <cellStyle name="Comma 4 3 5 3 2 3" xfId="3725" xr:uid="{00000000-0005-0000-0000-0000C5040000}"/>
    <cellStyle name="Comma 4 3 5 3 2 4" xfId="6118" xr:uid="{00000000-0005-0000-0000-0000C6040000}"/>
    <cellStyle name="Comma 4 3 5 3 3" xfId="2017" xr:uid="{00000000-0005-0000-0000-0000C7040000}"/>
    <cellStyle name="Comma 4 3 5 3 3 2" xfId="4410" xr:uid="{00000000-0005-0000-0000-0000C8040000}"/>
    <cellStyle name="Comma 4 3 5 3 3 3" xfId="6803" xr:uid="{00000000-0005-0000-0000-0000C9040000}"/>
    <cellStyle name="Comma 4 3 5 3 4" xfId="3340" xr:uid="{00000000-0005-0000-0000-0000CA040000}"/>
    <cellStyle name="Comma 4 3 5 3 5" xfId="5733" xr:uid="{00000000-0005-0000-0000-0000CB040000}"/>
    <cellStyle name="Comma 4 3 5 4" xfId="839" xr:uid="{00000000-0005-0000-0000-0000CC040000}"/>
    <cellStyle name="Comma 4 3 5 4 2" xfId="1909" xr:uid="{00000000-0005-0000-0000-0000CD040000}"/>
    <cellStyle name="Comma 4 3 5 4 2 2" xfId="4302" xr:uid="{00000000-0005-0000-0000-0000CE040000}"/>
    <cellStyle name="Comma 4 3 5 4 2 3" xfId="6695" xr:uid="{00000000-0005-0000-0000-0000CF040000}"/>
    <cellStyle name="Comma 4 3 5 4 3" xfId="3232" xr:uid="{00000000-0005-0000-0000-0000D0040000}"/>
    <cellStyle name="Comma 4 3 5 4 4" xfId="5625" xr:uid="{00000000-0005-0000-0000-0000D1040000}"/>
    <cellStyle name="Comma 4 3 5 5" xfId="1224" xr:uid="{00000000-0005-0000-0000-0000D2040000}"/>
    <cellStyle name="Comma 4 3 5 5 2" xfId="2294" xr:uid="{00000000-0005-0000-0000-0000D3040000}"/>
    <cellStyle name="Comma 4 3 5 5 2 2" xfId="4687" xr:uid="{00000000-0005-0000-0000-0000D4040000}"/>
    <cellStyle name="Comma 4 3 5 5 2 3" xfId="7080" xr:uid="{00000000-0005-0000-0000-0000D5040000}"/>
    <cellStyle name="Comma 4 3 5 5 3" xfId="3617" xr:uid="{00000000-0005-0000-0000-0000D6040000}"/>
    <cellStyle name="Comma 4 3 5 5 4" xfId="6010" xr:uid="{00000000-0005-0000-0000-0000D7040000}"/>
    <cellStyle name="Comma 4 3 5 6" xfId="1608" xr:uid="{00000000-0005-0000-0000-0000D8040000}"/>
    <cellStyle name="Comma 4 3 5 6 2" xfId="4001" xr:uid="{00000000-0005-0000-0000-0000D9040000}"/>
    <cellStyle name="Comma 4 3 5 6 3" xfId="6394" xr:uid="{00000000-0005-0000-0000-0000DA040000}"/>
    <cellStyle name="Comma 4 3 5 7" xfId="2931" xr:uid="{00000000-0005-0000-0000-0000DB040000}"/>
    <cellStyle name="Comma 4 3 5 8" xfId="5324" xr:uid="{00000000-0005-0000-0000-0000DC040000}"/>
    <cellStyle name="Comma 4 3 6" xfId="869" xr:uid="{00000000-0005-0000-0000-0000DD040000}"/>
    <cellStyle name="Comma 4 3 6 2" xfId="1254" xr:uid="{00000000-0005-0000-0000-0000DE040000}"/>
    <cellStyle name="Comma 4 3 6 2 2" xfId="2324" xr:uid="{00000000-0005-0000-0000-0000DF040000}"/>
    <cellStyle name="Comma 4 3 6 2 2 2" xfId="4717" xr:uid="{00000000-0005-0000-0000-0000E0040000}"/>
    <cellStyle name="Comma 4 3 6 2 2 3" xfId="7110" xr:uid="{00000000-0005-0000-0000-0000E1040000}"/>
    <cellStyle name="Comma 4 3 6 2 3" xfId="3647" xr:uid="{00000000-0005-0000-0000-0000E2040000}"/>
    <cellStyle name="Comma 4 3 6 2 4" xfId="6040" xr:uid="{00000000-0005-0000-0000-0000E3040000}"/>
    <cellStyle name="Comma 4 3 6 3" xfId="1939" xr:uid="{00000000-0005-0000-0000-0000E4040000}"/>
    <cellStyle name="Comma 4 3 6 3 2" xfId="4332" xr:uid="{00000000-0005-0000-0000-0000E5040000}"/>
    <cellStyle name="Comma 4 3 6 3 3" xfId="6725" xr:uid="{00000000-0005-0000-0000-0000E6040000}"/>
    <cellStyle name="Comma 4 3 6 4" xfId="3262" xr:uid="{00000000-0005-0000-0000-0000E7040000}"/>
    <cellStyle name="Comma 4 3 6 5" xfId="5655" xr:uid="{00000000-0005-0000-0000-0000E8040000}"/>
    <cellStyle name="Comma 4 3 7" xfId="911" xr:uid="{00000000-0005-0000-0000-0000E9040000}"/>
    <cellStyle name="Comma 4 3 7 2" xfId="1296" xr:uid="{00000000-0005-0000-0000-0000EA040000}"/>
    <cellStyle name="Comma 4 3 7 2 2" xfId="2366" xr:uid="{00000000-0005-0000-0000-0000EB040000}"/>
    <cellStyle name="Comma 4 3 7 2 2 2" xfId="4759" xr:uid="{00000000-0005-0000-0000-0000EC040000}"/>
    <cellStyle name="Comma 4 3 7 2 2 3" xfId="7152" xr:uid="{00000000-0005-0000-0000-0000ED040000}"/>
    <cellStyle name="Comma 4 3 7 2 3" xfId="3689" xr:uid="{00000000-0005-0000-0000-0000EE040000}"/>
    <cellStyle name="Comma 4 3 7 2 4" xfId="6082" xr:uid="{00000000-0005-0000-0000-0000EF040000}"/>
    <cellStyle name="Comma 4 3 7 3" xfId="1981" xr:uid="{00000000-0005-0000-0000-0000F0040000}"/>
    <cellStyle name="Comma 4 3 7 3 2" xfId="4374" xr:uid="{00000000-0005-0000-0000-0000F1040000}"/>
    <cellStyle name="Comma 4 3 7 3 3" xfId="6767" xr:uid="{00000000-0005-0000-0000-0000F2040000}"/>
    <cellStyle name="Comma 4 3 7 4" xfId="3304" xr:uid="{00000000-0005-0000-0000-0000F3040000}"/>
    <cellStyle name="Comma 4 3 7 5" xfId="5697" xr:uid="{00000000-0005-0000-0000-0000F4040000}"/>
    <cellStyle name="Comma 4 3 8" xfId="581" xr:uid="{00000000-0005-0000-0000-0000F5040000}"/>
    <cellStyle name="Comma 4 3 8 2" xfId="1651" xr:uid="{00000000-0005-0000-0000-0000F6040000}"/>
    <cellStyle name="Comma 4 3 8 2 2" xfId="4044" xr:uid="{00000000-0005-0000-0000-0000F7040000}"/>
    <cellStyle name="Comma 4 3 8 2 3" xfId="6437" xr:uid="{00000000-0005-0000-0000-0000F8040000}"/>
    <cellStyle name="Comma 4 3 8 3" xfId="2974" xr:uid="{00000000-0005-0000-0000-0000F9040000}"/>
    <cellStyle name="Comma 4 3 8 4" xfId="5367" xr:uid="{00000000-0005-0000-0000-0000FA040000}"/>
    <cellStyle name="Comma 4 3 9" xfId="966" xr:uid="{00000000-0005-0000-0000-0000FB040000}"/>
    <cellStyle name="Comma 4 3 9 2" xfId="2036" xr:uid="{00000000-0005-0000-0000-0000FC040000}"/>
    <cellStyle name="Comma 4 3 9 2 2" xfId="4429" xr:uid="{00000000-0005-0000-0000-0000FD040000}"/>
    <cellStyle name="Comma 4 3 9 2 3" xfId="6822" xr:uid="{00000000-0005-0000-0000-0000FE040000}"/>
    <cellStyle name="Comma 4 3 9 3" xfId="3359" xr:uid="{00000000-0005-0000-0000-0000FF040000}"/>
    <cellStyle name="Comma 4 3 9 4" xfId="5752" xr:uid="{00000000-0005-0000-0000-000000050000}"/>
    <cellStyle name="Comma 4 4" xfId="40" xr:uid="{00000000-0005-0000-0000-000001050000}"/>
    <cellStyle name="Comma 4 4 10" xfId="1368" xr:uid="{00000000-0005-0000-0000-000002050000}"/>
    <cellStyle name="Comma 4 4 10 2" xfId="3761" xr:uid="{00000000-0005-0000-0000-000003050000}"/>
    <cellStyle name="Comma 4 4 10 3" xfId="6154" xr:uid="{00000000-0005-0000-0000-000004050000}"/>
    <cellStyle name="Comma 4 4 11" xfId="293" xr:uid="{00000000-0005-0000-0000-000005050000}"/>
    <cellStyle name="Comma 4 4 11 2" xfId="2691" xr:uid="{00000000-0005-0000-0000-000006050000}"/>
    <cellStyle name="Comma 4 4 11 3" xfId="5084" xr:uid="{00000000-0005-0000-0000-000007050000}"/>
    <cellStyle name="Comma 4 4 12" xfId="2438" xr:uid="{00000000-0005-0000-0000-000008050000}"/>
    <cellStyle name="Comma 4 4 13" xfId="4831" xr:uid="{00000000-0005-0000-0000-000009050000}"/>
    <cellStyle name="Comma 4 4 2" xfId="82" xr:uid="{00000000-0005-0000-0000-00000A050000}"/>
    <cellStyle name="Comma 4 4 2 10" xfId="4873" xr:uid="{00000000-0005-0000-0000-00000B050000}"/>
    <cellStyle name="Comma 4 4 2 2" xfId="166" xr:uid="{00000000-0005-0000-0000-00000C050000}"/>
    <cellStyle name="Comma 4 4 2 2 2" xfId="895" xr:uid="{00000000-0005-0000-0000-00000D050000}"/>
    <cellStyle name="Comma 4 4 2 2 2 2" xfId="1280" xr:uid="{00000000-0005-0000-0000-00000E050000}"/>
    <cellStyle name="Comma 4 4 2 2 2 2 2" xfId="2350" xr:uid="{00000000-0005-0000-0000-00000F050000}"/>
    <cellStyle name="Comma 4 4 2 2 2 2 2 2" xfId="4743" xr:uid="{00000000-0005-0000-0000-000010050000}"/>
    <cellStyle name="Comma 4 4 2 2 2 2 2 3" xfId="7136" xr:uid="{00000000-0005-0000-0000-000011050000}"/>
    <cellStyle name="Comma 4 4 2 2 2 2 3" xfId="3673" xr:uid="{00000000-0005-0000-0000-000012050000}"/>
    <cellStyle name="Comma 4 4 2 2 2 2 4" xfId="6066" xr:uid="{00000000-0005-0000-0000-000013050000}"/>
    <cellStyle name="Comma 4 4 2 2 2 3" xfId="1965" xr:uid="{00000000-0005-0000-0000-000014050000}"/>
    <cellStyle name="Comma 4 4 2 2 2 3 2" xfId="4358" xr:uid="{00000000-0005-0000-0000-000015050000}"/>
    <cellStyle name="Comma 4 4 2 2 2 3 3" xfId="6751" xr:uid="{00000000-0005-0000-0000-000016050000}"/>
    <cellStyle name="Comma 4 4 2 2 2 4" xfId="3288" xr:uid="{00000000-0005-0000-0000-000017050000}"/>
    <cellStyle name="Comma 4 4 2 2 2 5" xfId="5681" xr:uid="{00000000-0005-0000-0000-000018050000}"/>
    <cellStyle name="Comma 4 4 2 2 3" xfId="937" xr:uid="{00000000-0005-0000-0000-000019050000}"/>
    <cellStyle name="Comma 4 4 2 2 3 2" xfId="1322" xr:uid="{00000000-0005-0000-0000-00001A050000}"/>
    <cellStyle name="Comma 4 4 2 2 3 2 2" xfId="2392" xr:uid="{00000000-0005-0000-0000-00001B050000}"/>
    <cellStyle name="Comma 4 4 2 2 3 2 2 2" xfId="4785" xr:uid="{00000000-0005-0000-0000-00001C050000}"/>
    <cellStyle name="Comma 4 4 2 2 3 2 2 3" xfId="7178" xr:uid="{00000000-0005-0000-0000-00001D050000}"/>
    <cellStyle name="Comma 4 4 2 2 3 2 3" xfId="3715" xr:uid="{00000000-0005-0000-0000-00001E050000}"/>
    <cellStyle name="Comma 4 4 2 2 3 2 4" xfId="6108" xr:uid="{00000000-0005-0000-0000-00001F050000}"/>
    <cellStyle name="Comma 4 4 2 2 3 3" xfId="2007" xr:uid="{00000000-0005-0000-0000-000020050000}"/>
    <cellStyle name="Comma 4 4 2 2 3 3 2" xfId="4400" xr:uid="{00000000-0005-0000-0000-000021050000}"/>
    <cellStyle name="Comma 4 4 2 2 3 3 3" xfId="6793" xr:uid="{00000000-0005-0000-0000-000022050000}"/>
    <cellStyle name="Comma 4 4 2 2 3 4" xfId="3330" xr:uid="{00000000-0005-0000-0000-000023050000}"/>
    <cellStyle name="Comma 4 4 2 2 3 5" xfId="5723" xr:uid="{00000000-0005-0000-0000-000024050000}"/>
    <cellStyle name="Comma 4 4 2 2 4" xfId="769" xr:uid="{00000000-0005-0000-0000-000025050000}"/>
    <cellStyle name="Comma 4 4 2 2 4 2" xfId="1839" xr:uid="{00000000-0005-0000-0000-000026050000}"/>
    <cellStyle name="Comma 4 4 2 2 4 2 2" xfId="4232" xr:uid="{00000000-0005-0000-0000-000027050000}"/>
    <cellStyle name="Comma 4 4 2 2 4 2 3" xfId="6625" xr:uid="{00000000-0005-0000-0000-000028050000}"/>
    <cellStyle name="Comma 4 4 2 2 4 3" xfId="3162" xr:uid="{00000000-0005-0000-0000-000029050000}"/>
    <cellStyle name="Comma 4 4 2 2 4 4" xfId="5555" xr:uid="{00000000-0005-0000-0000-00002A050000}"/>
    <cellStyle name="Comma 4 4 2 2 5" xfId="1154" xr:uid="{00000000-0005-0000-0000-00002B050000}"/>
    <cellStyle name="Comma 4 4 2 2 5 2" xfId="2224" xr:uid="{00000000-0005-0000-0000-00002C050000}"/>
    <cellStyle name="Comma 4 4 2 2 5 2 2" xfId="4617" xr:uid="{00000000-0005-0000-0000-00002D050000}"/>
    <cellStyle name="Comma 4 4 2 2 5 2 3" xfId="7010" xr:uid="{00000000-0005-0000-0000-00002E050000}"/>
    <cellStyle name="Comma 4 4 2 2 5 3" xfId="3547" xr:uid="{00000000-0005-0000-0000-00002F050000}"/>
    <cellStyle name="Comma 4 4 2 2 5 4" xfId="5940" xr:uid="{00000000-0005-0000-0000-000030050000}"/>
    <cellStyle name="Comma 4 4 2 2 6" xfId="1538" xr:uid="{00000000-0005-0000-0000-000031050000}"/>
    <cellStyle name="Comma 4 4 2 2 6 2" xfId="3931" xr:uid="{00000000-0005-0000-0000-000032050000}"/>
    <cellStyle name="Comma 4 4 2 2 6 3" xfId="6324" xr:uid="{00000000-0005-0000-0000-000033050000}"/>
    <cellStyle name="Comma 4 4 2 2 7" xfId="466" xr:uid="{00000000-0005-0000-0000-000034050000}"/>
    <cellStyle name="Comma 4 4 2 2 7 2" xfId="2861" xr:uid="{00000000-0005-0000-0000-000035050000}"/>
    <cellStyle name="Comma 4 4 2 2 7 3" xfId="5254" xr:uid="{00000000-0005-0000-0000-000036050000}"/>
    <cellStyle name="Comma 4 4 2 2 8" xfId="2564" xr:uid="{00000000-0005-0000-0000-000037050000}"/>
    <cellStyle name="Comma 4 4 2 2 9" xfId="4957" xr:uid="{00000000-0005-0000-0000-000038050000}"/>
    <cellStyle name="Comma 4 4 2 3" xfId="250" xr:uid="{00000000-0005-0000-0000-000039050000}"/>
    <cellStyle name="Comma 4 4 2 3 2" xfId="1262" xr:uid="{00000000-0005-0000-0000-00003A050000}"/>
    <cellStyle name="Comma 4 4 2 3 2 2" xfId="2332" xr:uid="{00000000-0005-0000-0000-00003B050000}"/>
    <cellStyle name="Comma 4 4 2 3 2 2 2" xfId="4725" xr:uid="{00000000-0005-0000-0000-00003C050000}"/>
    <cellStyle name="Comma 4 4 2 3 2 2 3" xfId="7118" xr:uid="{00000000-0005-0000-0000-00003D050000}"/>
    <cellStyle name="Comma 4 4 2 3 2 3" xfId="3655" xr:uid="{00000000-0005-0000-0000-00003E050000}"/>
    <cellStyle name="Comma 4 4 2 3 2 4" xfId="6048" xr:uid="{00000000-0005-0000-0000-00003F050000}"/>
    <cellStyle name="Comma 4 4 2 3 3" xfId="1947" xr:uid="{00000000-0005-0000-0000-000040050000}"/>
    <cellStyle name="Comma 4 4 2 3 3 2" xfId="4340" xr:uid="{00000000-0005-0000-0000-000041050000}"/>
    <cellStyle name="Comma 4 4 2 3 3 3" xfId="6733" xr:uid="{00000000-0005-0000-0000-000042050000}"/>
    <cellStyle name="Comma 4 4 2 3 4" xfId="877" xr:uid="{00000000-0005-0000-0000-000043050000}"/>
    <cellStyle name="Comma 4 4 2 3 4 2" xfId="3270" xr:uid="{00000000-0005-0000-0000-000044050000}"/>
    <cellStyle name="Comma 4 4 2 3 4 3" xfId="5663" xr:uid="{00000000-0005-0000-0000-000045050000}"/>
    <cellStyle name="Comma 4 4 2 3 5" xfId="2648" xr:uid="{00000000-0005-0000-0000-000046050000}"/>
    <cellStyle name="Comma 4 4 2 3 6" xfId="5041" xr:uid="{00000000-0005-0000-0000-000047050000}"/>
    <cellStyle name="Comma 4 4 2 4" xfId="919" xr:uid="{00000000-0005-0000-0000-000048050000}"/>
    <cellStyle name="Comma 4 4 2 4 2" xfId="1304" xr:uid="{00000000-0005-0000-0000-000049050000}"/>
    <cellStyle name="Comma 4 4 2 4 2 2" xfId="2374" xr:uid="{00000000-0005-0000-0000-00004A050000}"/>
    <cellStyle name="Comma 4 4 2 4 2 2 2" xfId="4767" xr:uid="{00000000-0005-0000-0000-00004B050000}"/>
    <cellStyle name="Comma 4 4 2 4 2 2 3" xfId="7160" xr:uid="{00000000-0005-0000-0000-00004C050000}"/>
    <cellStyle name="Comma 4 4 2 4 2 3" xfId="3697" xr:uid="{00000000-0005-0000-0000-00004D050000}"/>
    <cellStyle name="Comma 4 4 2 4 2 4" xfId="6090" xr:uid="{00000000-0005-0000-0000-00004E050000}"/>
    <cellStyle name="Comma 4 4 2 4 3" xfId="1989" xr:uid="{00000000-0005-0000-0000-00004F050000}"/>
    <cellStyle name="Comma 4 4 2 4 3 2" xfId="4382" xr:uid="{00000000-0005-0000-0000-000050050000}"/>
    <cellStyle name="Comma 4 4 2 4 3 3" xfId="6775" xr:uid="{00000000-0005-0000-0000-000051050000}"/>
    <cellStyle name="Comma 4 4 2 4 4" xfId="3312" xr:uid="{00000000-0005-0000-0000-000052050000}"/>
    <cellStyle name="Comma 4 4 2 4 5" xfId="5705" xr:uid="{00000000-0005-0000-0000-000053050000}"/>
    <cellStyle name="Comma 4 4 2 5" xfId="641" xr:uid="{00000000-0005-0000-0000-000054050000}"/>
    <cellStyle name="Comma 4 4 2 5 2" xfId="1711" xr:uid="{00000000-0005-0000-0000-000055050000}"/>
    <cellStyle name="Comma 4 4 2 5 2 2" xfId="4104" xr:uid="{00000000-0005-0000-0000-000056050000}"/>
    <cellStyle name="Comma 4 4 2 5 2 3" xfId="6497" xr:uid="{00000000-0005-0000-0000-000057050000}"/>
    <cellStyle name="Comma 4 4 2 5 3" xfId="3034" xr:uid="{00000000-0005-0000-0000-000058050000}"/>
    <cellStyle name="Comma 4 4 2 5 4" xfId="5427" xr:uid="{00000000-0005-0000-0000-000059050000}"/>
    <cellStyle name="Comma 4 4 2 6" xfId="1026" xr:uid="{00000000-0005-0000-0000-00005A050000}"/>
    <cellStyle name="Comma 4 4 2 6 2" xfId="2096" xr:uid="{00000000-0005-0000-0000-00005B050000}"/>
    <cellStyle name="Comma 4 4 2 6 2 2" xfId="4489" xr:uid="{00000000-0005-0000-0000-00005C050000}"/>
    <cellStyle name="Comma 4 4 2 6 2 3" xfId="6882" xr:uid="{00000000-0005-0000-0000-00005D050000}"/>
    <cellStyle name="Comma 4 4 2 6 3" xfId="3419" xr:uid="{00000000-0005-0000-0000-00005E050000}"/>
    <cellStyle name="Comma 4 4 2 6 4" xfId="5812" xr:uid="{00000000-0005-0000-0000-00005F050000}"/>
    <cellStyle name="Comma 4 4 2 7" xfId="1410" xr:uid="{00000000-0005-0000-0000-000060050000}"/>
    <cellStyle name="Comma 4 4 2 7 2" xfId="3803" xr:uid="{00000000-0005-0000-0000-000061050000}"/>
    <cellStyle name="Comma 4 4 2 7 3" xfId="6196" xr:uid="{00000000-0005-0000-0000-000062050000}"/>
    <cellStyle name="Comma 4 4 2 8" xfId="335" xr:uid="{00000000-0005-0000-0000-000063050000}"/>
    <cellStyle name="Comma 4 4 2 8 2" xfId="2733" xr:uid="{00000000-0005-0000-0000-000064050000}"/>
    <cellStyle name="Comma 4 4 2 8 3" xfId="5126" xr:uid="{00000000-0005-0000-0000-000065050000}"/>
    <cellStyle name="Comma 4 4 2 9" xfId="2480" xr:uid="{00000000-0005-0000-0000-000066050000}"/>
    <cellStyle name="Comma 4 4 3" xfId="124" xr:uid="{00000000-0005-0000-0000-000067050000}"/>
    <cellStyle name="Comma 4 4 3 10" xfId="4915" xr:uid="{00000000-0005-0000-0000-000068050000}"/>
    <cellStyle name="Comma 4 4 3 2" xfId="510" xr:uid="{00000000-0005-0000-0000-000069050000}"/>
    <cellStyle name="Comma 4 4 3 2 2" xfId="901" xr:uid="{00000000-0005-0000-0000-00006A050000}"/>
    <cellStyle name="Comma 4 4 3 2 2 2" xfId="1286" xr:uid="{00000000-0005-0000-0000-00006B050000}"/>
    <cellStyle name="Comma 4 4 3 2 2 2 2" xfId="2356" xr:uid="{00000000-0005-0000-0000-00006C050000}"/>
    <cellStyle name="Comma 4 4 3 2 2 2 2 2" xfId="4749" xr:uid="{00000000-0005-0000-0000-00006D050000}"/>
    <cellStyle name="Comma 4 4 3 2 2 2 2 3" xfId="7142" xr:uid="{00000000-0005-0000-0000-00006E050000}"/>
    <cellStyle name="Comma 4 4 3 2 2 2 3" xfId="3679" xr:uid="{00000000-0005-0000-0000-00006F050000}"/>
    <cellStyle name="Comma 4 4 3 2 2 2 4" xfId="6072" xr:uid="{00000000-0005-0000-0000-000070050000}"/>
    <cellStyle name="Comma 4 4 3 2 2 3" xfId="1971" xr:uid="{00000000-0005-0000-0000-000071050000}"/>
    <cellStyle name="Comma 4 4 3 2 2 3 2" xfId="4364" xr:uid="{00000000-0005-0000-0000-000072050000}"/>
    <cellStyle name="Comma 4 4 3 2 2 3 3" xfId="6757" xr:uid="{00000000-0005-0000-0000-000073050000}"/>
    <cellStyle name="Comma 4 4 3 2 2 4" xfId="3294" xr:uid="{00000000-0005-0000-0000-000074050000}"/>
    <cellStyle name="Comma 4 4 3 2 2 5" xfId="5687" xr:uid="{00000000-0005-0000-0000-000075050000}"/>
    <cellStyle name="Comma 4 4 3 2 3" xfId="943" xr:uid="{00000000-0005-0000-0000-000076050000}"/>
    <cellStyle name="Comma 4 4 3 2 3 2" xfId="1328" xr:uid="{00000000-0005-0000-0000-000077050000}"/>
    <cellStyle name="Comma 4 4 3 2 3 2 2" xfId="2398" xr:uid="{00000000-0005-0000-0000-000078050000}"/>
    <cellStyle name="Comma 4 4 3 2 3 2 2 2" xfId="4791" xr:uid="{00000000-0005-0000-0000-000079050000}"/>
    <cellStyle name="Comma 4 4 3 2 3 2 2 3" xfId="7184" xr:uid="{00000000-0005-0000-0000-00007A050000}"/>
    <cellStyle name="Comma 4 4 3 2 3 2 3" xfId="3721" xr:uid="{00000000-0005-0000-0000-00007B050000}"/>
    <cellStyle name="Comma 4 4 3 2 3 2 4" xfId="6114" xr:uid="{00000000-0005-0000-0000-00007C050000}"/>
    <cellStyle name="Comma 4 4 3 2 3 3" xfId="2013" xr:uid="{00000000-0005-0000-0000-00007D050000}"/>
    <cellStyle name="Comma 4 4 3 2 3 3 2" xfId="4406" xr:uid="{00000000-0005-0000-0000-00007E050000}"/>
    <cellStyle name="Comma 4 4 3 2 3 3 3" xfId="6799" xr:uid="{00000000-0005-0000-0000-00007F050000}"/>
    <cellStyle name="Comma 4 4 3 2 3 4" xfId="3336" xr:uid="{00000000-0005-0000-0000-000080050000}"/>
    <cellStyle name="Comma 4 4 3 2 3 5" xfId="5729" xr:uid="{00000000-0005-0000-0000-000081050000}"/>
    <cellStyle name="Comma 4 4 3 2 4" xfId="813" xr:uid="{00000000-0005-0000-0000-000082050000}"/>
    <cellStyle name="Comma 4 4 3 2 4 2" xfId="1883" xr:uid="{00000000-0005-0000-0000-000083050000}"/>
    <cellStyle name="Comma 4 4 3 2 4 2 2" xfId="4276" xr:uid="{00000000-0005-0000-0000-000084050000}"/>
    <cellStyle name="Comma 4 4 3 2 4 2 3" xfId="6669" xr:uid="{00000000-0005-0000-0000-000085050000}"/>
    <cellStyle name="Comma 4 4 3 2 4 3" xfId="3206" xr:uid="{00000000-0005-0000-0000-000086050000}"/>
    <cellStyle name="Comma 4 4 3 2 4 4" xfId="5599" xr:uid="{00000000-0005-0000-0000-000087050000}"/>
    <cellStyle name="Comma 4 4 3 2 5" xfId="1198" xr:uid="{00000000-0005-0000-0000-000088050000}"/>
    <cellStyle name="Comma 4 4 3 2 5 2" xfId="2268" xr:uid="{00000000-0005-0000-0000-000089050000}"/>
    <cellStyle name="Comma 4 4 3 2 5 2 2" xfId="4661" xr:uid="{00000000-0005-0000-0000-00008A050000}"/>
    <cellStyle name="Comma 4 4 3 2 5 2 3" xfId="7054" xr:uid="{00000000-0005-0000-0000-00008B050000}"/>
    <cellStyle name="Comma 4 4 3 2 5 3" xfId="3591" xr:uid="{00000000-0005-0000-0000-00008C050000}"/>
    <cellStyle name="Comma 4 4 3 2 5 4" xfId="5984" xr:uid="{00000000-0005-0000-0000-00008D050000}"/>
    <cellStyle name="Comma 4 4 3 2 6" xfId="1582" xr:uid="{00000000-0005-0000-0000-00008E050000}"/>
    <cellStyle name="Comma 4 4 3 2 6 2" xfId="3975" xr:uid="{00000000-0005-0000-0000-00008F050000}"/>
    <cellStyle name="Comma 4 4 3 2 6 3" xfId="6368" xr:uid="{00000000-0005-0000-0000-000090050000}"/>
    <cellStyle name="Comma 4 4 3 2 7" xfId="2905" xr:uid="{00000000-0005-0000-0000-000091050000}"/>
    <cellStyle name="Comma 4 4 3 2 8" xfId="5298" xr:uid="{00000000-0005-0000-0000-000092050000}"/>
    <cellStyle name="Comma 4 4 3 3" xfId="883" xr:uid="{00000000-0005-0000-0000-000093050000}"/>
    <cellStyle name="Comma 4 4 3 3 2" xfId="1268" xr:uid="{00000000-0005-0000-0000-000094050000}"/>
    <cellStyle name="Comma 4 4 3 3 2 2" xfId="2338" xr:uid="{00000000-0005-0000-0000-000095050000}"/>
    <cellStyle name="Comma 4 4 3 3 2 2 2" xfId="4731" xr:uid="{00000000-0005-0000-0000-000096050000}"/>
    <cellStyle name="Comma 4 4 3 3 2 2 3" xfId="7124" xr:uid="{00000000-0005-0000-0000-000097050000}"/>
    <cellStyle name="Comma 4 4 3 3 2 3" xfId="3661" xr:uid="{00000000-0005-0000-0000-000098050000}"/>
    <cellStyle name="Comma 4 4 3 3 2 4" xfId="6054" xr:uid="{00000000-0005-0000-0000-000099050000}"/>
    <cellStyle name="Comma 4 4 3 3 3" xfId="1953" xr:uid="{00000000-0005-0000-0000-00009A050000}"/>
    <cellStyle name="Comma 4 4 3 3 3 2" xfId="4346" xr:uid="{00000000-0005-0000-0000-00009B050000}"/>
    <cellStyle name="Comma 4 4 3 3 3 3" xfId="6739" xr:uid="{00000000-0005-0000-0000-00009C050000}"/>
    <cellStyle name="Comma 4 4 3 3 4" xfId="3276" xr:uid="{00000000-0005-0000-0000-00009D050000}"/>
    <cellStyle name="Comma 4 4 3 3 5" xfId="5669" xr:uid="{00000000-0005-0000-0000-00009E050000}"/>
    <cellStyle name="Comma 4 4 3 4" xfId="925" xr:uid="{00000000-0005-0000-0000-00009F050000}"/>
    <cellStyle name="Comma 4 4 3 4 2" xfId="1310" xr:uid="{00000000-0005-0000-0000-0000A0050000}"/>
    <cellStyle name="Comma 4 4 3 4 2 2" xfId="2380" xr:uid="{00000000-0005-0000-0000-0000A1050000}"/>
    <cellStyle name="Comma 4 4 3 4 2 2 2" xfId="4773" xr:uid="{00000000-0005-0000-0000-0000A2050000}"/>
    <cellStyle name="Comma 4 4 3 4 2 2 3" xfId="7166" xr:uid="{00000000-0005-0000-0000-0000A3050000}"/>
    <cellStyle name="Comma 4 4 3 4 2 3" xfId="3703" xr:uid="{00000000-0005-0000-0000-0000A4050000}"/>
    <cellStyle name="Comma 4 4 3 4 2 4" xfId="6096" xr:uid="{00000000-0005-0000-0000-0000A5050000}"/>
    <cellStyle name="Comma 4 4 3 4 3" xfId="1995" xr:uid="{00000000-0005-0000-0000-0000A6050000}"/>
    <cellStyle name="Comma 4 4 3 4 3 2" xfId="4388" xr:uid="{00000000-0005-0000-0000-0000A7050000}"/>
    <cellStyle name="Comma 4 4 3 4 3 3" xfId="6781" xr:uid="{00000000-0005-0000-0000-0000A8050000}"/>
    <cellStyle name="Comma 4 4 3 4 4" xfId="3318" xr:uid="{00000000-0005-0000-0000-0000A9050000}"/>
    <cellStyle name="Comma 4 4 3 4 5" xfId="5711" xr:uid="{00000000-0005-0000-0000-0000AA050000}"/>
    <cellStyle name="Comma 4 4 3 5" xfId="685" xr:uid="{00000000-0005-0000-0000-0000AB050000}"/>
    <cellStyle name="Comma 4 4 3 5 2" xfId="1755" xr:uid="{00000000-0005-0000-0000-0000AC050000}"/>
    <cellStyle name="Comma 4 4 3 5 2 2" xfId="4148" xr:uid="{00000000-0005-0000-0000-0000AD050000}"/>
    <cellStyle name="Comma 4 4 3 5 2 3" xfId="6541" xr:uid="{00000000-0005-0000-0000-0000AE050000}"/>
    <cellStyle name="Comma 4 4 3 5 3" xfId="3078" xr:uid="{00000000-0005-0000-0000-0000AF050000}"/>
    <cellStyle name="Comma 4 4 3 5 4" xfId="5471" xr:uid="{00000000-0005-0000-0000-0000B0050000}"/>
    <cellStyle name="Comma 4 4 3 6" xfId="1070" xr:uid="{00000000-0005-0000-0000-0000B1050000}"/>
    <cellStyle name="Comma 4 4 3 6 2" xfId="2140" xr:uid="{00000000-0005-0000-0000-0000B2050000}"/>
    <cellStyle name="Comma 4 4 3 6 2 2" xfId="4533" xr:uid="{00000000-0005-0000-0000-0000B3050000}"/>
    <cellStyle name="Comma 4 4 3 6 2 3" xfId="6926" xr:uid="{00000000-0005-0000-0000-0000B4050000}"/>
    <cellStyle name="Comma 4 4 3 6 3" xfId="3463" xr:uid="{00000000-0005-0000-0000-0000B5050000}"/>
    <cellStyle name="Comma 4 4 3 6 4" xfId="5856" xr:uid="{00000000-0005-0000-0000-0000B6050000}"/>
    <cellStyle name="Comma 4 4 3 7" xfId="1454" xr:uid="{00000000-0005-0000-0000-0000B7050000}"/>
    <cellStyle name="Comma 4 4 3 7 2" xfId="3847" xr:uid="{00000000-0005-0000-0000-0000B8050000}"/>
    <cellStyle name="Comma 4 4 3 7 3" xfId="6240" xr:uid="{00000000-0005-0000-0000-0000B9050000}"/>
    <cellStyle name="Comma 4 4 3 8" xfId="381" xr:uid="{00000000-0005-0000-0000-0000BA050000}"/>
    <cellStyle name="Comma 4 4 3 8 2" xfId="2777" xr:uid="{00000000-0005-0000-0000-0000BB050000}"/>
    <cellStyle name="Comma 4 4 3 8 3" xfId="5170" xr:uid="{00000000-0005-0000-0000-0000BC050000}"/>
    <cellStyle name="Comma 4 4 3 9" xfId="2522" xr:uid="{00000000-0005-0000-0000-0000BD050000}"/>
    <cellStyle name="Comma 4 4 4" xfId="208" xr:uid="{00000000-0005-0000-0000-0000BE050000}"/>
    <cellStyle name="Comma 4 4 4 2" xfId="889" xr:uid="{00000000-0005-0000-0000-0000BF050000}"/>
    <cellStyle name="Comma 4 4 4 2 2" xfId="1274" xr:uid="{00000000-0005-0000-0000-0000C0050000}"/>
    <cellStyle name="Comma 4 4 4 2 2 2" xfId="2344" xr:uid="{00000000-0005-0000-0000-0000C1050000}"/>
    <cellStyle name="Comma 4 4 4 2 2 2 2" xfId="4737" xr:uid="{00000000-0005-0000-0000-0000C2050000}"/>
    <cellStyle name="Comma 4 4 4 2 2 2 3" xfId="7130" xr:uid="{00000000-0005-0000-0000-0000C3050000}"/>
    <cellStyle name="Comma 4 4 4 2 2 3" xfId="3667" xr:uid="{00000000-0005-0000-0000-0000C4050000}"/>
    <cellStyle name="Comma 4 4 4 2 2 4" xfId="6060" xr:uid="{00000000-0005-0000-0000-0000C5050000}"/>
    <cellStyle name="Comma 4 4 4 2 3" xfId="1959" xr:uid="{00000000-0005-0000-0000-0000C6050000}"/>
    <cellStyle name="Comma 4 4 4 2 3 2" xfId="4352" xr:uid="{00000000-0005-0000-0000-0000C7050000}"/>
    <cellStyle name="Comma 4 4 4 2 3 3" xfId="6745" xr:uid="{00000000-0005-0000-0000-0000C8050000}"/>
    <cellStyle name="Comma 4 4 4 2 4" xfId="3282" xr:uid="{00000000-0005-0000-0000-0000C9050000}"/>
    <cellStyle name="Comma 4 4 4 2 5" xfId="5675" xr:uid="{00000000-0005-0000-0000-0000CA050000}"/>
    <cellStyle name="Comma 4 4 4 3" xfId="931" xr:uid="{00000000-0005-0000-0000-0000CB050000}"/>
    <cellStyle name="Comma 4 4 4 3 2" xfId="1316" xr:uid="{00000000-0005-0000-0000-0000CC050000}"/>
    <cellStyle name="Comma 4 4 4 3 2 2" xfId="2386" xr:uid="{00000000-0005-0000-0000-0000CD050000}"/>
    <cellStyle name="Comma 4 4 4 3 2 2 2" xfId="4779" xr:uid="{00000000-0005-0000-0000-0000CE050000}"/>
    <cellStyle name="Comma 4 4 4 3 2 2 3" xfId="7172" xr:uid="{00000000-0005-0000-0000-0000CF050000}"/>
    <cellStyle name="Comma 4 4 4 3 2 3" xfId="3709" xr:uid="{00000000-0005-0000-0000-0000D0050000}"/>
    <cellStyle name="Comma 4 4 4 3 2 4" xfId="6102" xr:uid="{00000000-0005-0000-0000-0000D1050000}"/>
    <cellStyle name="Comma 4 4 4 3 3" xfId="2001" xr:uid="{00000000-0005-0000-0000-0000D2050000}"/>
    <cellStyle name="Comma 4 4 4 3 3 2" xfId="4394" xr:uid="{00000000-0005-0000-0000-0000D3050000}"/>
    <cellStyle name="Comma 4 4 4 3 3 3" xfId="6787" xr:uid="{00000000-0005-0000-0000-0000D4050000}"/>
    <cellStyle name="Comma 4 4 4 3 4" xfId="3324" xr:uid="{00000000-0005-0000-0000-0000D5050000}"/>
    <cellStyle name="Comma 4 4 4 3 5" xfId="5717" xr:uid="{00000000-0005-0000-0000-0000D6050000}"/>
    <cellStyle name="Comma 4 4 4 4" xfId="727" xr:uid="{00000000-0005-0000-0000-0000D7050000}"/>
    <cellStyle name="Comma 4 4 4 4 2" xfId="1797" xr:uid="{00000000-0005-0000-0000-0000D8050000}"/>
    <cellStyle name="Comma 4 4 4 4 2 2" xfId="4190" xr:uid="{00000000-0005-0000-0000-0000D9050000}"/>
    <cellStyle name="Comma 4 4 4 4 2 3" xfId="6583" xr:uid="{00000000-0005-0000-0000-0000DA050000}"/>
    <cellStyle name="Comma 4 4 4 4 3" xfId="3120" xr:uid="{00000000-0005-0000-0000-0000DB050000}"/>
    <cellStyle name="Comma 4 4 4 4 4" xfId="5513" xr:uid="{00000000-0005-0000-0000-0000DC050000}"/>
    <cellStyle name="Comma 4 4 4 5" xfId="1112" xr:uid="{00000000-0005-0000-0000-0000DD050000}"/>
    <cellStyle name="Comma 4 4 4 5 2" xfId="2182" xr:uid="{00000000-0005-0000-0000-0000DE050000}"/>
    <cellStyle name="Comma 4 4 4 5 2 2" xfId="4575" xr:uid="{00000000-0005-0000-0000-0000DF050000}"/>
    <cellStyle name="Comma 4 4 4 5 2 3" xfId="6968" xr:uid="{00000000-0005-0000-0000-0000E0050000}"/>
    <cellStyle name="Comma 4 4 4 5 3" xfId="3505" xr:uid="{00000000-0005-0000-0000-0000E1050000}"/>
    <cellStyle name="Comma 4 4 4 5 4" xfId="5898" xr:uid="{00000000-0005-0000-0000-0000E2050000}"/>
    <cellStyle name="Comma 4 4 4 6" xfId="1496" xr:uid="{00000000-0005-0000-0000-0000E3050000}"/>
    <cellStyle name="Comma 4 4 4 6 2" xfId="3889" xr:uid="{00000000-0005-0000-0000-0000E4050000}"/>
    <cellStyle name="Comma 4 4 4 6 3" xfId="6282" xr:uid="{00000000-0005-0000-0000-0000E5050000}"/>
    <cellStyle name="Comma 4 4 4 7" xfId="424" xr:uid="{00000000-0005-0000-0000-0000E6050000}"/>
    <cellStyle name="Comma 4 4 4 7 2" xfId="2819" xr:uid="{00000000-0005-0000-0000-0000E7050000}"/>
    <cellStyle name="Comma 4 4 4 7 3" xfId="5212" xr:uid="{00000000-0005-0000-0000-0000E8050000}"/>
    <cellStyle name="Comma 4 4 4 8" xfId="2606" xr:uid="{00000000-0005-0000-0000-0000E9050000}"/>
    <cellStyle name="Comma 4 4 4 9" xfId="4999" xr:uid="{00000000-0005-0000-0000-0000EA050000}"/>
    <cellStyle name="Comma 4 4 5" xfId="554" xr:uid="{00000000-0005-0000-0000-0000EB050000}"/>
    <cellStyle name="Comma 4 4 5 2" xfId="907" xr:uid="{00000000-0005-0000-0000-0000EC050000}"/>
    <cellStyle name="Comma 4 4 5 2 2" xfId="1292" xr:uid="{00000000-0005-0000-0000-0000ED050000}"/>
    <cellStyle name="Comma 4 4 5 2 2 2" xfId="2362" xr:uid="{00000000-0005-0000-0000-0000EE050000}"/>
    <cellStyle name="Comma 4 4 5 2 2 2 2" xfId="4755" xr:uid="{00000000-0005-0000-0000-0000EF050000}"/>
    <cellStyle name="Comma 4 4 5 2 2 2 3" xfId="7148" xr:uid="{00000000-0005-0000-0000-0000F0050000}"/>
    <cellStyle name="Comma 4 4 5 2 2 3" xfId="3685" xr:uid="{00000000-0005-0000-0000-0000F1050000}"/>
    <cellStyle name="Comma 4 4 5 2 2 4" xfId="6078" xr:uid="{00000000-0005-0000-0000-0000F2050000}"/>
    <cellStyle name="Comma 4 4 5 2 3" xfId="1977" xr:uid="{00000000-0005-0000-0000-0000F3050000}"/>
    <cellStyle name="Comma 4 4 5 2 3 2" xfId="4370" xr:uid="{00000000-0005-0000-0000-0000F4050000}"/>
    <cellStyle name="Comma 4 4 5 2 3 3" xfId="6763" xr:uid="{00000000-0005-0000-0000-0000F5050000}"/>
    <cellStyle name="Comma 4 4 5 2 4" xfId="3300" xr:uid="{00000000-0005-0000-0000-0000F6050000}"/>
    <cellStyle name="Comma 4 4 5 2 5" xfId="5693" xr:uid="{00000000-0005-0000-0000-0000F7050000}"/>
    <cellStyle name="Comma 4 4 5 3" xfId="949" xr:uid="{00000000-0005-0000-0000-0000F8050000}"/>
    <cellStyle name="Comma 4 4 5 3 2" xfId="1334" xr:uid="{00000000-0005-0000-0000-0000F9050000}"/>
    <cellStyle name="Comma 4 4 5 3 2 2" xfId="2404" xr:uid="{00000000-0005-0000-0000-0000FA050000}"/>
    <cellStyle name="Comma 4 4 5 3 2 2 2" xfId="4797" xr:uid="{00000000-0005-0000-0000-0000FB050000}"/>
    <cellStyle name="Comma 4 4 5 3 2 2 3" xfId="7190" xr:uid="{00000000-0005-0000-0000-0000FC050000}"/>
    <cellStyle name="Comma 4 4 5 3 2 3" xfId="3727" xr:uid="{00000000-0005-0000-0000-0000FD050000}"/>
    <cellStyle name="Comma 4 4 5 3 2 4" xfId="6120" xr:uid="{00000000-0005-0000-0000-0000FE050000}"/>
    <cellStyle name="Comma 4 4 5 3 3" xfId="2019" xr:uid="{00000000-0005-0000-0000-0000FF050000}"/>
    <cellStyle name="Comma 4 4 5 3 3 2" xfId="4412" xr:uid="{00000000-0005-0000-0000-000000060000}"/>
    <cellStyle name="Comma 4 4 5 3 3 3" xfId="6805" xr:uid="{00000000-0005-0000-0000-000001060000}"/>
    <cellStyle name="Comma 4 4 5 3 4" xfId="3342" xr:uid="{00000000-0005-0000-0000-000002060000}"/>
    <cellStyle name="Comma 4 4 5 3 5" xfId="5735" xr:uid="{00000000-0005-0000-0000-000003060000}"/>
    <cellStyle name="Comma 4 4 5 4" xfId="857" xr:uid="{00000000-0005-0000-0000-000004060000}"/>
    <cellStyle name="Comma 4 4 5 4 2" xfId="1927" xr:uid="{00000000-0005-0000-0000-000005060000}"/>
    <cellStyle name="Comma 4 4 5 4 2 2" xfId="4320" xr:uid="{00000000-0005-0000-0000-000006060000}"/>
    <cellStyle name="Comma 4 4 5 4 2 3" xfId="6713" xr:uid="{00000000-0005-0000-0000-000007060000}"/>
    <cellStyle name="Comma 4 4 5 4 3" xfId="3250" xr:uid="{00000000-0005-0000-0000-000008060000}"/>
    <cellStyle name="Comma 4 4 5 4 4" xfId="5643" xr:uid="{00000000-0005-0000-0000-000009060000}"/>
    <cellStyle name="Comma 4 4 5 5" xfId="1242" xr:uid="{00000000-0005-0000-0000-00000A060000}"/>
    <cellStyle name="Comma 4 4 5 5 2" xfId="2312" xr:uid="{00000000-0005-0000-0000-00000B060000}"/>
    <cellStyle name="Comma 4 4 5 5 2 2" xfId="4705" xr:uid="{00000000-0005-0000-0000-00000C060000}"/>
    <cellStyle name="Comma 4 4 5 5 2 3" xfId="7098" xr:uid="{00000000-0005-0000-0000-00000D060000}"/>
    <cellStyle name="Comma 4 4 5 5 3" xfId="3635" xr:uid="{00000000-0005-0000-0000-00000E060000}"/>
    <cellStyle name="Comma 4 4 5 5 4" xfId="6028" xr:uid="{00000000-0005-0000-0000-00000F060000}"/>
    <cellStyle name="Comma 4 4 5 6" xfId="1626" xr:uid="{00000000-0005-0000-0000-000010060000}"/>
    <cellStyle name="Comma 4 4 5 6 2" xfId="4019" xr:uid="{00000000-0005-0000-0000-000011060000}"/>
    <cellStyle name="Comma 4 4 5 6 3" xfId="6412" xr:uid="{00000000-0005-0000-0000-000012060000}"/>
    <cellStyle name="Comma 4 4 5 7" xfId="2949" xr:uid="{00000000-0005-0000-0000-000013060000}"/>
    <cellStyle name="Comma 4 4 5 8" xfId="5342" xr:uid="{00000000-0005-0000-0000-000014060000}"/>
    <cellStyle name="Comma 4 4 6" xfId="871" xr:uid="{00000000-0005-0000-0000-000015060000}"/>
    <cellStyle name="Comma 4 4 6 2" xfId="1256" xr:uid="{00000000-0005-0000-0000-000016060000}"/>
    <cellStyle name="Comma 4 4 6 2 2" xfId="2326" xr:uid="{00000000-0005-0000-0000-000017060000}"/>
    <cellStyle name="Comma 4 4 6 2 2 2" xfId="4719" xr:uid="{00000000-0005-0000-0000-000018060000}"/>
    <cellStyle name="Comma 4 4 6 2 2 3" xfId="7112" xr:uid="{00000000-0005-0000-0000-000019060000}"/>
    <cellStyle name="Comma 4 4 6 2 3" xfId="3649" xr:uid="{00000000-0005-0000-0000-00001A060000}"/>
    <cellStyle name="Comma 4 4 6 2 4" xfId="6042" xr:uid="{00000000-0005-0000-0000-00001B060000}"/>
    <cellStyle name="Comma 4 4 6 3" xfId="1941" xr:uid="{00000000-0005-0000-0000-00001C060000}"/>
    <cellStyle name="Comma 4 4 6 3 2" xfId="4334" xr:uid="{00000000-0005-0000-0000-00001D060000}"/>
    <cellStyle name="Comma 4 4 6 3 3" xfId="6727" xr:uid="{00000000-0005-0000-0000-00001E060000}"/>
    <cellStyle name="Comma 4 4 6 4" xfId="3264" xr:uid="{00000000-0005-0000-0000-00001F060000}"/>
    <cellStyle name="Comma 4 4 6 5" xfId="5657" xr:uid="{00000000-0005-0000-0000-000020060000}"/>
    <cellStyle name="Comma 4 4 7" xfId="913" xr:uid="{00000000-0005-0000-0000-000021060000}"/>
    <cellStyle name="Comma 4 4 7 2" xfId="1298" xr:uid="{00000000-0005-0000-0000-000022060000}"/>
    <cellStyle name="Comma 4 4 7 2 2" xfId="2368" xr:uid="{00000000-0005-0000-0000-000023060000}"/>
    <cellStyle name="Comma 4 4 7 2 2 2" xfId="4761" xr:uid="{00000000-0005-0000-0000-000024060000}"/>
    <cellStyle name="Comma 4 4 7 2 2 3" xfId="7154" xr:uid="{00000000-0005-0000-0000-000025060000}"/>
    <cellStyle name="Comma 4 4 7 2 3" xfId="3691" xr:uid="{00000000-0005-0000-0000-000026060000}"/>
    <cellStyle name="Comma 4 4 7 2 4" xfId="6084" xr:uid="{00000000-0005-0000-0000-000027060000}"/>
    <cellStyle name="Comma 4 4 7 3" xfId="1983" xr:uid="{00000000-0005-0000-0000-000028060000}"/>
    <cellStyle name="Comma 4 4 7 3 2" xfId="4376" xr:uid="{00000000-0005-0000-0000-000029060000}"/>
    <cellStyle name="Comma 4 4 7 3 3" xfId="6769" xr:uid="{00000000-0005-0000-0000-00002A060000}"/>
    <cellStyle name="Comma 4 4 7 4" xfId="3306" xr:uid="{00000000-0005-0000-0000-00002B060000}"/>
    <cellStyle name="Comma 4 4 7 5" xfId="5699" xr:uid="{00000000-0005-0000-0000-00002C060000}"/>
    <cellStyle name="Comma 4 4 8" xfId="599" xr:uid="{00000000-0005-0000-0000-00002D060000}"/>
    <cellStyle name="Comma 4 4 8 2" xfId="1669" xr:uid="{00000000-0005-0000-0000-00002E060000}"/>
    <cellStyle name="Comma 4 4 8 2 2" xfId="4062" xr:uid="{00000000-0005-0000-0000-00002F060000}"/>
    <cellStyle name="Comma 4 4 8 2 3" xfId="6455" xr:uid="{00000000-0005-0000-0000-000030060000}"/>
    <cellStyle name="Comma 4 4 8 3" xfId="2992" xr:uid="{00000000-0005-0000-0000-000031060000}"/>
    <cellStyle name="Comma 4 4 8 4" xfId="5385" xr:uid="{00000000-0005-0000-0000-000032060000}"/>
    <cellStyle name="Comma 4 4 9" xfId="984" xr:uid="{00000000-0005-0000-0000-000033060000}"/>
    <cellStyle name="Comma 4 4 9 2" xfId="2054" xr:uid="{00000000-0005-0000-0000-000034060000}"/>
    <cellStyle name="Comma 4 4 9 2 2" xfId="4447" xr:uid="{00000000-0005-0000-0000-000035060000}"/>
    <cellStyle name="Comma 4 4 9 2 3" xfId="6840" xr:uid="{00000000-0005-0000-0000-000036060000}"/>
    <cellStyle name="Comma 4 4 9 3" xfId="3377" xr:uid="{00000000-0005-0000-0000-000037060000}"/>
    <cellStyle name="Comma 4 4 9 4" xfId="5770" xr:uid="{00000000-0005-0000-0000-000038060000}"/>
    <cellStyle name="Comma 4 5" xfId="54" xr:uid="{00000000-0005-0000-0000-000039060000}"/>
    <cellStyle name="Comma 4 5 10" xfId="4845" xr:uid="{00000000-0005-0000-0000-00003A060000}"/>
    <cellStyle name="Comma 4 5 2" xfId="138" xr:uid="{00000000-0005-0000-0000-00003B060000}"/>
    <cellStyle name="Comma 4 5 2 2" xfId="891" xr:uid="{00000000-0005-0000-0000-00003C060000}"/>
    <cellStyle name="Comma 4 5 2 2 2" xfId="1276" xr:uid="{00000000-0005-0000-0000-00003D060000}"/>
    <cellStyle name="Comma 4 5 2 2 2 2" xfId="2346" xr:uid="{00000000-0005-0000-0000-00003E060000}"/>
    <cellStyle name="Comma 4 5 2 2 2 2 2" xfId="4739" xr:uid="{00000000-0005-0000-0000-00003F060000}"/>
    <cellStyle name="Comma 4 5 2 2 2 2 3" xfId="7132" xr:uid="{00000000-0005-0000-0000-000040060000}"/>
    <cellStyle name="Comma 4 5 2 2 2 3" xfId="3669" xr:uid="{00000000-0005-0000-0000-000041060000}"/>
    <cellStyle name="Comma 4 5 2 2 2 4" xfId="6062" xr:uid="{00000000-0005-0000-0000-000042060000}"/>
    <cellStyle name="Comma 4 5 2 2 3" xfId="1961" xr:uid="{00000000-0005-0000-0000-000043060000}"/>
    <cellStyle name="Comma 4 5 2 2 3 2" xfId="4354" xr:uid="{00000000-0005-0000-0000-000044060000}"/>
    <cellStyle name="Comma 4 5 2 2 3 3" xfId="6747" xr:uid="{00000000-0005-0000-0000-000045060000}"/>
    <cellStyle name="Comma 4 5 2 2 4" xfId="3284" xr:uid="{00000000-0005-0000-0000-000046060000}"/>
    <cellStyle name="Comma 4 5 2 2 5" xfId="5677" xr:uid="{00000000-0005-0000-0000-000047060000}"/>
    <cellStyle name="Comma 4 5 2 3" xfId="933" xr:uid="{00000000-0005-0000-0000-000048060000}"/>
    <cellStyle name="Comma 4 5 2 3 2" xfId="1318" xr:uid="{00000000-0005-0000-0000-000049060000}"/>
    <cellStyle name="Comma 4 5 2 3 2 2" xfId="2388" xr:uid="{00000000-0005-0000-0000-00004A060000}"/>
    <cellStyle name="Comma 4 5 2 3 2 2 2" xfId="4781" xr:uid="{00000000-0005-0000-0000-00004B060000}"/>
    <cellStyle name="Comma 4 5 2 3 2 2 3" xfId="7174" xr:uid="{00000000-0005-0000-0000-00004C060000}"/>
    <cellStyle name="Comma 4 5 2 3 2 3" xfId="3711" xr:uid="{00000000-0005-0000-0000-00004D060000}"/>
    <cellStyle name="Comma 4 5 2 3 2 4" xfId="6104" xr:uid="{00000000-0005-0000-0000-00004E060000}"/>
    <cellStyle name="Comma 4 5 2 3 3" xfId="2003" xr:uid="{00000000-0005-0000-0000-00004F060000}"/>
    <cellStyle name="Comma 4 5 2 3 3 2" xfId="4396" xr:uid="{00000000-0005-0000-0000-000050060000}"/>
    <cellStyle name="Comma 4 5 2 3 3 3" xfId="6789" xr:uid="{00000000-0005-0000-0000-000051060000}"/>
    <cellStyle name="Comma 4 5 2 3 4" xfId="3326" xr:uid="{00000000-0005-0000-0000-000052060000}"/>
    <cellStyle name="Comma 4 5 2 3 5" xfId="5719" xr:uid="{00000000-0005-0000-0000-000053060000}"/>
    <cellStyle name="Comma 4 5 2 4" xfId="741" xr:uid="{00000000-0005-0000-0000-000054060000}"/>
    <cellStyle name="Comma 4 5 2 4 2" xfId="1811" xr:uid="{00000000-0005-0000-0000-000055060000}"/>
    <cellStyle name="Comma 4 5 2 4 2 2" xfId="4204" xr:uid="{00000000-0005-0000-0000-000056060000}"/>
    <cellStyle name="Comma 4 5 2 4 2 3" xfId="6597" xr:uid="{00000000-0005-0000-0000-000057060000}"/>
    <cellStyle name="Comma 4 5 2 4 3" xfId="3134" xr:uid="{00000000-0005-0000-0000-000058060000}"/>
    <cellStyle name="Comma 4 5 2 4 4" xfId="5527" xr:uid="{00000000-0005-0000-0000-000059060000}"/>
    <cellStyle name="Comma 4 5 2 5" xfId="1126" xr:uid="{00000000-0005-0000-0000-00005A060000}"/>
    <cellStyle name="Comma 4 5 2 5 2" xfId="2196" xr:uid="{00000000-0005-0000-0000-00005B060000}"/>
    <cellStyle name="Comma 4 5 2 5 2 2" xfId="4589" xr:uid="{00000000-0005-0000-0000-00005C060000}"/>
    <cellStyle name="Comma 4 5 2 5 2 3" xfId="6982" xr:uid="{00000000-0005-0000-0000-00005D060000}"/>
    <cellStyle name="Comma 4 5 2 5 3" xfId="3519" xr:uid="{00000000-0005-0000-0000-00005E060000}"/>
    <cellStyle name="Comma 4 5 2 5 4" xfId="5912" xr:uid="{00000000-0005-0000-0000-00005F060000}"/>
    <cellStyle name="Comma 4 5 2 6" xfId="1510" xr:uid="{00000000-0005-0000-0000-000060060000}"/>
    <cellStyle name="Comma 4 5 2 6 2" xfId="3903" xr:uid="{00000000-0005-0000-0000-000061060000}"/>
    <cellStyle name="Comma 4 5 2 6 3" xfId="6296" xr:uid="{00000000-0005-0000-0000-000062060000}"/>
    <cellStyle name="Comma 4 5 2 7" xfId="438" xr:uid="{00000000-0005-0000-0000-000063060000}"/>
    <cellStyle name="Comma 4 5 2 7 2" xfId="2833" xr:uid="{00000000-0005-0000-0000-000064060000}"/>
    <cellStyle name="Comma 4 5 2 7 3" xfId="5226" xr:uid="{00000000-0005-0000-0000-000065060000}"/>
    <cellStyle name="Comma 4 5 2 8" xfId="2536" xr:uid="{00000000-0005-0000-0000-000066060000}"/>
    <cellStyle name="Comma 4 5 2 9" xfId="4929" xr:uid="{00000000-0005-0000-0000-000067060000}"/>
    <cellStyle name="Comma 4 5 3" xfId="222" xr:uid="{00000000-0005-0000-0000-000068060000}"/>
    <cellStyle name="Comma 4 5 3 2" xfId="1258" xr:uid="{00000000-0005-0000-0000-000069060000}"/>
    <cellStyle name="Comma 4 5 3 2 2" xfId="2328" xr:uid="{00000000-0005-0000-0000-00006A060000}"/>
    <cellStyle name="Comma 4 5 3 2 2 2" xfId="4721" xr:uid="{00000000-0005-0000-0000-00006B060000}"/>
    <cellStyle name="Comma 4 5 3 2 2 3" xfId="7114" xr:uid="{00000000-0005-0000-0000-00006C060000}"/>
    <cellStyle name="Comma 4 5 3 2 3" xfId="3651" xr:uid="{00000000-0005-0000-0000-00006D060000}"/>
    <cellStyle name="Comma 4 5 3 2 4" xfId="6044" xr:uid="{00000000-0005-0000-0000-00006E060000}"/>
    <cellStyle name="Comma 4 5 3 3" xfId="1943" xr:uid="{00000000-0005-0000-0000-00006F060000}"/>
    <cellStyle name="Comma 4 5 3 3 2" xfId="4336" xr:uid="{00000000-0005-0000-0000-000070060000}"/>
    <cellStyle name="Comma 4 5 3 3 3" xfId="6729" xr:uid="{00000000-0005-0000-0000-000071060000}"/>
    <cellStyle name="Comma 4 5 3 4" xfId="873" xr:uid="{00000000-0005-0000-0000-000072060000}"/>
    <cellStyle name="Comma 4 5 3 4 2" xfId="3266" xr:uid="{00000000-0005-0000-0000-000073060000}"/>
    <cellStyle name="Comma 4 5 3 4 3" xfId="5659" xr:uid="{00000000-0005-0000-0000-000074060000}"/>
    <cellStyle name="Comma 4 5 3 5" xfId="2620" xr:uid="{00000000-0005-0000-0000-000075060000}"/>
    <cellStyle name="Comma 4 5 3 6" xfId="5013" xr:uid="{00000000-0005-0000-0000-000076060000}"/>
    <cellStyle name="Comma 4 5 4" xfId="915" xr:uid="{00000000-0005-0000-0000-000077060000}"/>
    <cellStyle name="Comma 4 5 4 2" xfId="1300" xr:uid="{00000000-0005-0000-0000-000078060000}"/>
    <cellStyle name="Comma 4 5 4 2 2" xfId="2370" xr:uid="{00000000-0005-0000-0000-000079060000}"/>
    <cellStyle name="Comma 4 5 4 2 2 2" xfId="4763" xr:uid="{00000000-0005-0000-0000-00007A060000}"/>
    <cellStyle name="Comma 4 5 4 2 2 3" xfId="7156" xr:uid="{00000000-0005-0000-0000-00007B060000}"/>
    <cellStyle name="Comma 4 5 4 2 3" xfId="3693" xr:uid="{00000000-0005-0000-0000-00007C060000}"/>
    <cellStyle name="Comma 4 5 4 2 4" xfId="6086" xr:uid="{00000000-0005-0000-0000-00007D060000}"/>
    <cellStyle name="Comma 4 5 4 3" xfId="1985" xr:uid="{00000000-0005-0000-0000-00007E060000}"/>
    <cellStyle name="Comma 4 5 4 3 2" xfId="4378" xr:uid="{00000000-0005-0000-0000-00007F060000}"/>
    <cellStyle name="Comma 4 5 4 3 3" xfId="6771" xr:uid="{00000000-0005-0000-0000-000080060000}"/>
    <cellStyle name="Comma 4 5 4 4" xfId="3308" xr:uid="{00000000-0005-0000-0000-000081060000}"/>
    <cellStyle name="Comma 4 5 4 5" xfId="5701" xr:uid="{00000000-0005-0000-0000-000082060000}"/>
    <cellStyle name="Comma 4 5 5" xfId="613" xr:uid="{00000000-0005-0000-0000-000083060000}"/>
    <cellStyle name="Comma 4 5 5 2" xfId="1683" xr:uid="{00000000-0005-0000-0000-000084060000}"/>
    <cellStyle name="Comma 4 5 5 2 2" xfId="4076" xr:uid="{00000000-0005-0000-0000-000085060000}"/>
    <cellStyle name="Comma 4 5 5 2 3" xfId="6469" xr:uid="{00000000-0005-0000-0000-000086060000}"/>
    <cellStyle name="Comma 4 5 5 3" xfId="3006" xr:uid="{00000000-0005-0000-0000-000087060000}"/>
    <cellStyle name="Comma 4 5 5 4" xfId="5399" xr:uid="{00000000-0005-0000-0000-000088060000}"/>
    <cellStyle name="Comma 4 5 6" xfId="998" xr:uid="{00000000-0005-0000-0000-000089060000}"/>
    <cellStyle name="Comma 4 5 6 2" xfId="2068" xr:uid="{00000000-0005-0000-0000-00008A060000}"/>
    <cellStyle name="Comma 4 5 6 2 2" xfId="4461" xr:uid="{00000000-0005-0000-0000-00008B060000}"/>
    <cellStyle name="Comma 4 5 6 2 3" xfId="6854" xr:uid="{00000000-0005-0000-0000-00008C060000}"/>
    <cellStyle name="Comma 4 5 6 3" xfId="3391" xr:uid="{00000000-0005-0000-0000-00008D060000}"/>
    <cellStyle name="Comma 4 5 6 4" xfId="5784" xr:uid="{00000000-0005-0000-0000-00008E060000}"/>
    <cellStyle name="Comma 4 5 7" xfId="1382" xr:uid="{00000000-0005-0000-0000-00008F060000}"/>
    <cellStyle name="Comma 4 5 7 2" xfId="3775" xr:uid="{00000000-0005-0000-0000-000090060000}"/>
    <cellStyle name="Comma 4 5 7 3" xfId="6168" xr:uid="{00000000-0005-0000-0000-000091060000}"/>
    <cellStyle name="Comma 4 5 8" xfId="307" xr:uid="{00000000-0005-0000-0000-000092060000}"/>
    <cellStyle name="Comma 4 5 8 2" xfId="2705" xr:uid="{00000000-0005-0000-0000-000093060000}"/>
    <cellStyle name="Comma 4 5 8 3" xfId="5098" xr:uid="{00000000-0005-0000-0000-000094060000}"/>
    <cellStyle name="Comma 4 5 9" xfId="2452" xr:uid="{00000000-0005-0000-0000-000095060000}"/>
    <cellStyle name="Comma 4 6" xfId="96" xr:uid="{00000000-0005-0000-0000-000096060000}"/>
    <cellStyle name="Comma 4 6 10" xfId="4887" xr:uid="{00000000-0005-0000-0000-000097060000}"/>
    <cellStyle name="Comma 4 6 2" xfId="482" xr:uid="{00000000-0005-0000-0000-000098060000}"/>
    <cellStyle name="Comma 4 6 2 2" xfId="897" xr:uid="{00000000-0005-0000-0000-000099060000}"/>
    <cellStyle name="Comma 4 6 2 2 2" xfId="1282" xr:uid="{00000000-0005-0000-0000-00009A060000}"/>
    <cellStyle name="Comma 4 6 2 2 2 2" xfId="2352" xr:uid="{00000000-0005-0000-0000-00009B060000}"/>
    <cellStyle name="Comma 4 6 2 2 2 2 2" xfId="4745" xr:uid="{00000000-0005-0000-0000-00009C060000}"/>
    <cellStyle name="Comma 4 6 2 2 2 2 3" xfId="7138" xr:uid="{00000000-0005-0000-0000-00009D060000}"/>
    <cellStyle name="Comma 4 6 2 2 2 3" xfId="3675" xr:uid="{00000000-0005-0000-0000-00009E060000}"/>
    <cellStyle name="Comma 4 6 2 2 2 4" xfId="6068" xr:uid="{00000000-0005-0000-0000-00009F060000}"/>
    <cellStyle name="Comma 4 6 2 2 3" xfId="1967" xr:uid="{00000000-0005-0000-0000-0000A0060000}"/>
    <cellStyle name="Comma 4 6 2 2 3 2" xfId="4360" xr:uid="{00000000-0005-0000-0000-0000A1060000}"/>
    <cellStyle name="Comma 4 6 2 2 3 3" xfId="6753" xr:uid="{00000000-0005-0000-0000-0000A2060000}"/>
    <cellStyle name="Comma 4 6 2 2 4" xfId="3290" xr:uid="{00000000-0005-0000-0000-0000A3060000}"/>
    <cellStyle name="Comma 4 6 2 2 5" xfId="5683" xr:uid="{00000000-0005-0000-0000-0000A4060000}"/>
    <cellStyle name="Comma 4 6 2 3" xfId="939" xr:uid="{00000000-0005-0000-0000-0000A5060000}"/>
    <cellStyle name="Comma 4 6 2 3 2" xfId="1324" xr:uid="{00000000-0005-0000-0000-0000A6060000}"/>
    <cellStyle name="Comma 4 6 2 3 2 2" xfId="2394" xr:uid="{00000000-0005-0000-0000-0000A7060000}"/>
    <cellStyle name="Comma 4 6 2 3 2 2 2" xfId="4787" xr:uid="{00000000-0005-0000-0000-0000A8060000}"/>
    <cellStyle name="Comma 4 6 2 3 2 2 3" xfId="7180" xr:uid="{00000000-0005-0000-0000-0000A9060000}"/>
    <cellStyle name="Comma 4 6 2 3 2 3" xfId="3717" xr:uid="{00000000-0005-0000-0000-0000AA060000}"/>
    <cellStyle name="Comma 4 6 2 3 2 4" xfId="6110" xr:uid="{00000000-0005-0000-0000-0000AB060000}"/>
    <cellStyle name="Comma 4 6 2 3 3" xfId="2009" xr:uid="{00000000-0005-0000-0000-0000AC060000}"/>
    <cellStyle name="Comma 4 6 2 3 3 2" xfId="4402" xr:uid="{00000000-0005-0000-0000-0000AD060000}"/>
    <cellStyle name="Comma 4 6 2 3 3 3" xfId="6795" xr:uid="{00000000-0005-0000-0000-0000AE060000}"/>
    <cellStyle name="Comma 4 6 2 3 4" xfId="3332" xr:uid="{00000000-0005-0000-0000-0000AF060000}"/>
    <cellStyle name="Comma 4 6 2 3 5" xfId="5725" xr:uid="{00000000-0005-0000-0000-0000B0060000}"/>
    <cellStyle name="Comma 4 6 2 4" xfId="785" xr:uid="{00000000-0005-0000-0000-0000B1060000}"/>
    <cellStyle name="Comma 4 6 2 4 2" xfId="1855" xr:uid="{00000000-0005-0000-0000-0000B2060000}"/>
    <cellStyle name="Comma 4 6 2 4 2 2" xfId="4248" xr:uid="{00000000-0005-0000-0000-0000B3060000}"/>
    <cellStyle name="Comma 4 6 2 4 2 3" xfId="6641" xr:uid="{00000000-0005-0000-0000-0000B4060000}"/>
    <cellStyle name="Comma 4 6 2 4 3" xfId="3178" xr:uid="{00000000-0005-0000-0000-0000B5060000}"/>
    <cellStyle name="Comma 4 6 2 4 4" xfId="5571" xr:uid="{00000000-0005-0000-0000-0000B6060000}"/>
    <cellStyle name="Comma 4 6 2 5" xfId="1170" xr:uid="{00000000-0005-0000-0000-0000B7060000}"/>
    <cellStyle name="Comma 4 6 2 5 2" xfId="2240" xr:uid="{00000000-0005-0000-0000-0000B8060000}"/>
    <cellStyle name="Comma 4 6 2 5 2 2" xfId="4633" xr:uid="{00000000-0005-0000-0000-0000B9060000}"/>
    <cellStyle name="Comma 4 6 2 5 2 3" xfId="7026" xr:uid="{00000000-0005-0000-0000-0000BA060000}"/>
    <cellStyle name="Comma 4 6 2 5 3" xfId="3563" xr:uid="{00000000-0005-0000-0000-0000BB060000}"/>
    <cellStyle name="Comma 4 6 2 5 4" xfId="5956" xr:uid="{00000000-0005-0000-0000-0000BC060000}"/>
    <cellStyle name="Comma 4 6 2 6" xfId="1554" xr:uid="{00000000-0005-0000-0000-0000BD060000}"/>
    <cellStyle name="Comma 4 6 2 6 2" xfId="3947" xr:uid="{00000000-0005-0000-0000-0000BE060000}"/>
    <cellStyle name="Comma 4 6 2 6 3" xfId="6340" xr:uid="{00000000-0005-0000-0000-0000BF060000}"/>
    <cellStyle name="Comma 4 6 2 7" xfId="2877" xr:uid="{00000000-0005-0000-0000-0000C0060000}"/>
    <cellStyle name="Comma 4 6 2 8" xfId="5270" xr:uid="{00000000-0005-0000-0000-0000C1060000}"/>
    <cellStyle name="Comma 4 6 3" xfId="879" xr:uid="{00000000-0005-0000-0000-0000C2060000}"/>
    <cellStyle name="Comma 4 6 3 2" xfId="1264" xr:uid="{00000000-0005-0000-0000-0000C3060000}"/>
    <cellStyle name="Comma 4 6 3 2 2" xfId="2334" xr:uid="{00000000-0005-0000-0000-0000C4060000}"/>
    <cellStyle name="Comma 4 6 3 2 2 2" xfId="4727" xr:uid="{00000000-0005-0000-0000-0000C5060000}"/>
    <cellStyle name="Comma 4 6 3 2 2 3" xfId="7120" xr:uid="{00000000-0005-0000-0000-0000C6060000}"/>
    <cellStyle name="Comma 4 6 3 2 3" xfId="3657" xr:uid="{00000000-0005-0000-0000-0000C7060000}"/>
    <cellStyle name="Comma 4 6 3 2 4" xfId="6050" xr:uid="{00000000-0005-0000-0000-0000C8060000}"/>
    <cellStyle name="Comma 4 6 3 3" xfId="1949" xr:uid="{00000000-0005-0000-0000-0000C9060000}"/>
    <cellStyle name="Comma 4 6 3 3 2" xfId="4342" xr:uid="{00000000-0005-0000-0000-0000CA060000}"/>
    <cellStyle name="Comma 4 6 3 3 3" xfId="6735" xr:uid="{00000000-0005-0000-0000-0000CB060000}"/>
    <cellStyle name="Comma 4 6 3 4" xfId="3272" xr:uid="{00000000-0005-0000-0000-0000CC060000}"/>
    <cellStyle name="Comma 4 6 3 5" xfId="5665" xr:uid="{00000000-0005-0000-0000-0000CD060000}"/>
    <cellStyle name="Comma 4 6 4" xfId="921" xr:uid="{00000000-0005-0000-0000-0000CE060000}"/>
    <cellStyle name="Comma 4 6 4 2" xfId="1306" xr:uid="{00000000-0005-0000-0000-0000CF060000}"/>
    <cellStyle name="Comma 4 6 4 2 2" xfId="2376" xr:uid="{00000000-0005-0000-0000-0000D0060000}"/>
    <cellStyle name="Comma 4 6 4 2 2 2" xfId="4769" xr:uid="{00000000-0005-0000-0000-0000D1060000}"/>
    <cellStyle name="Comma 4 6 4 2 2 3" xfId="7162" xr:uid="{00000000-0005-0000-0000-0000D2060000}"/>
    <cellStyle name="Comma 4 6 4 2 3" xfId="3699" xr:uid="{00000000-0005-0000-0000-0000D3060000}"/>
    <cellStyle name="Comma 4 6 4 2 4" xfId="6092" xr:uid="{00000000-0005-0000-0000-0000D4060000}"/>
    <cellStyle name="Comma 4 6 4 3" xfId="1991" xr:uid="{00000000-0005-0000-0000-0000D5060000}"/>
    <cellStyle name="Comma 4 6 4 3 2" xfId="4384" xr:uid="{00000000-0005-0000-0000-0000D6060000}"/>
    <cellStyle name="Comma 4 6 4 3 3" xfId="6777" xr:uid="{00000000-0005-0000-0000-0000D7060000}"/>
    <cellStyle name="Comma 4 6 4 4" xfId="3314" xr:uid="{00000000-0005-0000-0000-0000D8060000}"/>
    <cellStyle name="Comma 4 6 4 5" xfId="5707" xr:uid="{00000000-0005-0000-0000-0000D9060000}"/>
    <cellStyle name="Comma 4 6 5" xfId="657" xr:uid="{00000000-0005-0000-0000-0000DA060000}"/>
    <cellStyle name="Comma 4 6 5 2" xfId="1727" xr:uid="{00000000-0005-0000-0000-0000DB060000}"/>
    <cellStyle name="Comma 4 6 5 2 2" xfId="4120" xr:uid="{00000000-0005-0000-0000-0000DC060000}"/>
    <cellStyle name="Comma 4 6 5 2 3" xfId="6513" xr:uid="{00000000-0005-0000-0000-0000DD060000}"/>
    <cellStyle name="Comma 4 6 5 3" xfId="3050" xr:uid="{00000000-0005-0000-0000-0000DE060000}"/>
    <cellStyle name="Comma 4 6 5 4" xfId="5443" xr:uid="{00000000-0005-0000-0000-0000DF060000}"/>
    <cellStyle name="Comma 4 6 6" xfId="1042" xr:uid="{00000000-0005-0000-0000-0000E0060000}"/>
    <cellStyle name="Comma 4 6 6 2" xfId="2112" xr:uid="{00000000-0005-0000-0000-0000E1060000}"/>
    <cellStyle name="Comma 4 6 6 2 2" xfId="4505" xr:uid="{00000000-0005-0000-0000-0000E2060000}"/>
    <cellStyle name="Comma 4 6 6 2 3" xfId="6898" xr:uid="{00000000-0005-0000-0000-0000E3060000}"/>
    <cellStyle name="Comma 4 6 6 3" xfId="3435" xr:uid="{00000000-0005-0000-0000-0000E4060000}"/>
    <cellStyle name="Comma 4 6 6 4" xfId="5828" xr:uid="{00000000-0005-0000-0000-0000E5060000}"/>
    <cellStyle name="Comma 4 6 7" xfId="1426" xr:uid="{00000000-0005-0000-0000-0000E6060000}"/>
    <cellStyle name="Comma 4 6 7 2" xfId="3819" xr:uid="{00000000-0005-0000-0000-0000E7060000}"/>
    <cellStyle name="Comma 4 6 7 3" xfId="6212" xr:uid="{00000000-0005-0000-0000-0000E8060000}"/>
    <cellStyle name="Comma 4 6 8" xfId="352" xr:uid="{00000000-0005-0000-0000-0000E9060000}"/>
    <cellStyle name="Comma 4 6 8 2" xfId="2749" xr:uid="{00000000-0005-0000-0000-0000EA060000}"/>
    <cellStyle name="Comma 4 6 8 3" xfId="5142" xr:uid="{00000000-0005-0000-0000-0000EB060000}"/>
    <cellStyle name="Comma 4 6 9" xfId="2494" xr:uid="{00000000-0005-0000-0000-0000EC060000}"/>
    <cellStyle name="Comma 4 7" xfId="180" xr:uid="{00000000-0005-0000-0000-0000ED060000}"/>
    <cellStyle name="Comma 4 7 2" xfId="885" xr:uid="{00000000-0005-0000-0000-0000EE060000}"/>
    <cellStyle name="Comma 4 7 2 2" xfId="1270" xr:uid="{00000000-0005-0000-0000-0000EF060000}"/>
    <cellStyle name="Comma 4 7 2 2 2" xfId="2340" xr:uid="{00000000-0005-0000-0000-0000F0060000}"/>
    <cellStyle name="Comma 4 7 2 2 2 2" xfId="4733" xr:uid="{00000000-0005-0000-0000-0000F1060000}"/>
    <cellStyle name="Comma 4 7 2 2 2 3" xfId="7126" xr:uid="{00000000-0005-0000-0000-0000F2060000}"/>
    <cellStyle name="Comma 4 7 2 2 3" xfId="3663" xr:uid="{00000000-0005-0000-0000-0000F3060000}"/>
    <cellStyle name="Comma 4 7 2 2 4" xfId="6056" xr:uid="{00000000-0005-0000-0000-0000F4060000}"/>
    <cellStyle name="Comma 4 7 2 3" xfId="1955" xr:uid="{00000000-0005-0000-0000-0000F5060000}"/>
    <cellStyle name="Comma 4 7 2 3 2" xfId="4348" xr:uid="{00000000-0005-0000-0000-0000F6060000}"/>
    <cellStyle name="Comma 4 7 2 3 3" xfId="6741" xr:uid="{00000000-0005-0000-0000-0000F7060000}"/>
    <cellStyle name="Comma 4 7 2 4" xfId="3278" xr:uid="{00000000-0005-0000-0000-0000F8060000}"/>
    <cellStyle name="Comma 4 7 2 5" xfId="5671" xr:uid="{00000000-0005-0000-0000-0000F9060000}"/>
    <cellStyle name="Comma 4 7 3" xfId="927" xr:uid="{00000000-0005-0000-0000-0000FA060000}"/>
    <cellStyle name="Comma 4 7 3 2" xfId="1312" xr:uid="{00000000-0005-0000-0000-0000FB060000}"/>
    <cellStyle name="Comma 4 7 3 2 2" xfId="2382" xr:uid="{00000000-0005-0000-0000-0000FC060000}"/>
    <cellStyle name="Comma 4 7 3 2 2 2" xfId="4775" xr:uid="{00000000-0005-0000-0000-0000FD060000}"/>
    <cellStyle name="Comma 4 7 3 2 2 3" xfId="7168" xr:uid="{00000000-0005-0000-0000-0000FE060000}"/>
    <cellStyle name="Comma 4 7 3 2 3" xfId="3705" xr:uid="{00000000-0005-0000-0000-0000FF060000}"/>
    <cellStyle name="Comma 4 7 3 2 4" xfId="6098" xr:uid="{00000000-0005-0000-0000-000000070000}"/>
    <cellStyle name="Comma 4 7 3 3" xfId="1997" xr:uid="{00000000-0005-0000-0000-000001070000}"/>
    <cellStyle name="Comma 4 7 3 3 2" xfId="4390" xr:uid="{00000000-0005-0000-0000-000002070000}"/>
    <cellStyle name="Comma 4 7 3 3 3" xfId="6783" xr:uid="{00000000-0005-0000-0000-000003070000}"/>
    <cellStyle name="Comma 4 7 3 4" xfId="3320" xr:uid="{00000000-0005-0000-0000-000004070000}"/>
    <cellStyle name="Comma 4 7 3 5" xfId="5713" xr:uid="{00000000-0005-0000-0000-000005070000}"/>
    <cellStyle name="Comma 4 7 4" xfId="699" xr:uid="{00000000-0005-0000-0000-000006070000}"/>
    <cellStyle name="Comma 4 7 4 2" xfId="1769" xr:uid="{00000000-0005-0000-0000-000007070000}"/>
    <cellStyle name="Comma 4 7 4 2 2" xfId="4162" xr:uid="{00000000-0005-0000-0000-000008070000}"/>
    <cellStyle name="Comma 4 7 4 2 3" xfId="6555" xr:uid="{00000000-0005-0000-0000-000009070000}"/>
    <cellStyle name="Comma 4 7 4 3" xfId="3092" xr:uid="{00000000-0005-0000-0000-00000A070000}"/>
    <cellStyle name="Comma 4 7 4 4" xfId="5485" xr:uid="{00000000-0005-0000-0000-00000B070000}"/>
    <cellStyle name="Comma 4 7 5" xfId="1084" xr:uid="{00000000-0005-0000-0000-00000C070000}"/>
    <cellStyle name="Comma 4 7 5 2" xfId="2154" xr:uid="{00000000-0005-0000-0000-00000D070000}"/>
    <cellStyle name="Comma 4 7 5 2 2" xfId="4547" xr:uid="{00000000-0005-0000-0000-00000E070000}"/>
    <cellStyle name="Comma 4 7 5 2 3" xfId="6940" xr:uid="{00000000-0005-0000-0000-00000F070000}"/>
    <cellStyle name="Comma 4 7 5 3" xfId="3477" xr:uid="{00000000-0005-0000-0000-000010070000}"/>
    <cellStyle name="Comma 4 7 5 4" xfId="5870" xr:uid="{00000000-0005-0000-0000-000011070000}"/>
    <cellStyle name="Comma 4 7 6" xfId="1468" xr:uid="{00000000-0005-0000-0000-000012070000}"/>
    <cellStyle name="Comma 4 7 6 2" xfId="3861" xr:uid="{00000000-0005-0000-0000-000013070000}"/>
    <cellStyle name="Comma 4 7 6 3" xfId="6254" xr:uid="{00000000-0005-0000-0000-000014070000}"/>
    <cellStyle name="Comma 4 7 7" xfId="396" xr:uid="{00000000-0005-0000-0000-000015070000}"/>
    <cellStyle name="Comma 4 7 7 2" xfId="2791" xr:uid="{00000000-0005-0000-0000-000016070000}"/>
    <cellStyle name="Comma 4 7 7 3" xfId="5184" xr:uid="{00000000-0005-0000-0000-000017070000}"/>
    <cellStyle name="Comma 4 7 8" xfId="2578" xr:uid="{00000000-0005-0000-0000-000018070000}"/>
    <cellStyle name="Comma 4 7 9" xfId="4971" xr:uid="{00000000-0005-0000-0000-000019070000}"/>
    <cellStyle name="Comma 4 8" xfId="526" xr:uid="{00000000-0005-0000-0000-00001A070000}"/>
    <cellStyle name="Comma 4 8 2" xfId="903" xr:uid="{00000000-0005-0000-0000-00001B070000}"/>
    <cellStyle name="Comma 4 8 2 2" xfId="1288" xr:uid="{00000000-0005-0000-0000-00001C070000}"/>
    <cellStyle name="Comma 4 8 2 2 2" xfId="2358" xr:uid="{00000000-0005-0000-0000-00001D070000}"/>
    <cellStyle name="Comma 4 8 2 2 2 2" xfId="4751" xr:uid="{00000000-0005-0000-0000-00001E070000}"/>
    <cellStyle name="Comma 4 8 2 2 2 3" xfId="7144" xr:uid="{00000000-0005-0000-0000-00001F070000}"/>
    <cellStyle name="Comma 4 8 2 2 3" xfId="3681" xr:uid="{00000000-0005-0000-0000-000020070000}"/>
    <cellStyle name="Comma 4 8 2 2 4" xfId="6074" xr:uid="{00000000-0005-0000-0000-000021070000}"/>
    <cellStyle name="Comma 4 8 2 3" xfId="1973" xr:uid="{00000000-0005-0000-0000-000022070000}"/>
    <cellStyle name="Comma 4 8 2 3 2" xfId="4366" xr:uid="{00000000-0005-0000-0000-000023070000}"/>
    <cellStyle name="Comma 4 8 2 3 3" xfId="6759" xr:uid="{00000000-0005-0000-0000-000024070000}"/>
    <cellStyle name="Comma 4 8 2 4" xfId="3296" xr:uid="{00000000-0005-0000-0000-000025070000}"/>
    <cellStyle name="Comma 4 8 2 5" xfId="5689" xr:uid="{00000000-0005-0000-0000-000026070000}"/>
    <cellStyle name="Comma 4 8 3" xfId="945" xr:uid="{00000000-0005-0000-0000-000027070000}"/>
    <cellStyle name="Comma 4 8 3 2" xfId="1330" xr:uid="{00000000-0005-0000-0000-000028070000}"/>
    <cellStyle name="Comma 4 8 3 2 2" xfId="2400" xr:uid="{00000000-0005-0000-0000-000029070000}"/>
    <cellStyle name="Comma 4 8 3 2 2 2" xfId="4793" xr:uid="{00000000-0005-0000-0000-00002A070000}"/>
    <cellStyle name="Comma 4 8 3 2 2 3" xfId="7186" xr:uid="{00000000-0005-0000-0000-00002B070000}"/>
    <cellStyle name="Comma 4 8 3 2 3" xfId="3723" xr:uid="{00000000-0005-0000-0000-00002C070000}"/>
    <cellStyle name="Comma 4 8 3 2 4" xfId="6116" xr:uid="{00000000-0005-0000-0000-00002D070000}"/>
    <cellStyle name="Comma 4 8 3 3" xfId="2015" xr:uid="{00000000-0005-0000-0000-00002E070000}"/>
    <cellStyle name="Comma 4 8 3 3 2" xfId="4408" xr:uid="{00000000-0005-0000-0000-00002F070000}"/>
    <cellStyle name="Comma 4 8 3 3 3" xfId="6801" xr:uid="{00000000-0005-0000-0000-000030070000}"/>
    <cellStyle name="Comma 4 8 3 4" xfId="3338" xr:uid="{00000000-0005-0000-0000-000031070000}"/>
    <cellStyle name="Comma 4 8 3 5" xfId="5731" xr:uid="{00000000-0005-0000-0000-000032070000}"/>
    <cellStyle name="Comma 4 8 4" xfId="829" xr:uid="{00000000-0005-0000-0000-000033070000}"/>
    <cellStyle name="Comma 4 8 4 2" xfId="1899" xr:uid="{00000000-0005-0000-0000-000034070000}"/>
    <cellStyle name="Comma 4 8 4 2 2" xfId="4292" xr:uid="{00000000-0005-0000-0000-000035070000}"/>
    <cellStyle name="Comma 4 8 4 2 3" xfId="6685" xr:uid="{00000000-0005-0000-0000-000036070000}"/>
    <cellStyle name="Comma 4 8 4 3" xfId="3222" xr:uid="{00000000-0005-0000-0000-000037070000}"/>
    <cellStyle name="Comma 4 8 4 4" xfId="5615" xr:uid="{00000000-0005-0000-0000-000038070000}"/>
    <cellStyle name="Comma 4 8 5" xfId="1214" xr:uid="{00000000-0005-0000-0000-000039070000}"/>
    <cellStyle name="Comma 4 8 5 2" xfId="2284" xr:uid="{00000000-0005-0000-0000-00003A070000}"/>
    <cellStyle name="Comma 4 8 5 2 2" xfId="4677" xr:uid="{00000000-0005-0000-0000-00003B070000}"/>
    <cellStyle name="Comma 4 8 5 2 3" xfId="7070" xr:uid="{00000000-0005-0000-0000-00003C070000}"/>
    <cellStyle name="Comma 4 8 5 3" xfId="3607" xr:uid="{00000000-0005-0000-0000-00003D070000}"/>
    <cellStyle name="Comma 4 8 5 4" xfId="6000" xr:uid="{00000000-0005-0000-0000-00003E070000}"/>
    <cellStyle name="Comma 4 8 6" xfId="1598" xr:uid="{00000000-0005-0000-0000-00003F070000}"/>
    <cellStyle name="Comma 4 8 6 2" xfId="3991" xr:uid="{00000000-0005-0000-0000-000040070000}"/>
    <cellStyle name="Comma 4 8 6 3" xfId="6384" xr:uid="{00000000-0005-0000-0000-000041070000}"/>
    <cellStyle name="Comma 4 8 7" xfId="2921" xr:uid="{00000000-0005-0000-0000-000042070000}"/>
    <cellStyle name="Comma 4 8 8" xfId="5314" xr:uid="{00000000-0005-0000-0000-000043070000}"/>
    <cellStyle name="Comma 4 9" xfId="867" xr:uid="{00000000-0005-0000-0000-000044070000}"/>
    <cellStyle name="Comma 4 9 2" xfId="1252" xr:uid="{00000000-0005-0000-0000-000045070000}"/>
    <cellStyle name="Comma 4 9 2 2" xfId="2322" xr:uid="{00000000-0005-0000-0000-000046070000}"/>
    <cellStyle name="Comma 4 9 2 2 2" xfId="4715" xr:uid="{00000000-0005-0000-0000-000047070000}"/>
    <cellStyle name="Comma 4 9 2 2 3" xfId="7108" xr:uid="{00000000-0005-0000-0000-000048070000}"/>
    <cellStyle name="Comma 4 9 2 3" xfId="3645" xr:uid="{00000000-0005-0000-0000-000049070000}"/>
    <cellStyle name="Comma 4 9 2 4" xfId="6038" xr:uid="{00000000-0005-0000-0000-00004A070000}"/>
    <cellStyle name="Comma 4 9 3" xfId="1937" xr:uid="{00000000-0005-0000-0000-00004B070000}"/>
    <cellStyle name="Comma 4 9 3 2" xfId="4330" xr:uid="{00000000-0005-0000-0000-00004C070000}"/>
    <cellStyle name="Comma 4 9 3 3" xfId="6723" xr:uid="{00000000-0005-0000-0000-00004D070000}"/>
    <cellStyle name="Comma 4 9 4" xfId="3260" xr:uid="{00000000-0005-0000-0000-00004E070000}"/>
    <cellStyle name="Comma 4 9 5" xfId="5653" xr:uid="{00000000-0005-0000-0000-00004F070000}"/>
    <cellStyle name="Normal 10 2" xfId="1" xr:uid="{00000000-0005-0000-0000-000050070000}"/>
    <cellStyle name="Normal 13" xfId="2" xr:uid="{00000000-0005-0000-0000-000051070000}"/>
    <cellStyle name="Normal 2" xfId="391" xr:uid="{00000000-0005-0000-0000-000052070000}"/>
    <cellStyle name="Normal 2 10" xfId="4" xr:uid="{00000000-0005-0000-0000-000053070000}"/>
    <cellStyle name="Normal 2 10 10" xfId="567" xr:uid="{00000000-0005-0000-0000-000054070000}"/>
    <cellStyle name="Normal 2 10 10 2" xfId="1638" xr:uid="{00000000-0005-0000-0000-000055070000}"/>
    <cellStyle name="Normal 2 10 10 2 2" xfId="4031" xr:uid="{00000000-0005-0000-0000-000056070000}"/>
    <cellStyle name="Normal 2 10 10 2 2 2" xfId="10216" xr:uid="{00000000-0005-0000-0000-000057070000}"/>
    <cellStyle name="Normal 2 10 10 2 3" xfId="6424" xr:uid="{00000000-0005-0000-0000-000058070000}"/>
    <cellStyle name="Normal 2 10 10 2 3 2" xfId="11985" xr:uid="{00000000-0005-0000-0000-000059070000}"/>
    <cellStyle name="Normal 2 10 10 2 4" xfId="8447" xr:uid="{00000000-0005-0000-0000-00005A070000}"/>
    <cellStyle name="Normal 2 10 10 3" xfId="2961" xr:uid="{00000000-0005-0000-0000-00005B070000}"/>
    <cellStyle name="Normal 2 10 10 3 2" xfId="9440" xr:uid="{00000000-0005-0000-0000-00005C070000}"/>
    <cellStyle name="Normal 2 10 10 4" xfId="5354" xr:uid="{00000000-0005-0000-0000-00005D070000}"/>
    <cellStyle name="Normal 2 10 10 4 2" xfId="11209" xr:uid="{00000000-0005-0000-0000-00005E070000}"/>
    <cellStyle name="Normal 2 10 10 5" xfId="7671" xr:uid="{00000000-0005-0000-0000-00005F070000}"/>
    <cellStyle name="Normal 2 10 11" xfId="953" xr:uid="{00000000-0005-0000-0000-000060070000}"/>
    <cellStyle name="Normal 2 10 11 2" xfId="2023" xr:uid="{00000000-0005-0000-0000-000061070000}"/>
    <cellStyle name="Normal 2 10 11 2 2" xfId="4416" xr:uid="{00000000-0005-0000-0000-000062070000}"/>
    <cellStyle name="Normal 2 10 11 2 2 2" xfId="10475" xr:uid="{00000000-0005-0000-0000-000063070000}"/>
    <cellStyle name="Normal 2 10 11 2 3" xfId="6809" xr:uid="{00000000-0005-0000-0000-000064070000}"/>
    <cellStyle name="Normal 2 10 11 2 3 2" xfId="12244" xr:uid="{00000000-0005-0000-0000-000065070000}"/>
    <cellStyle name="Normal 2 10 11 2 4" xfId="8706" xr:uid="{00000000-0005-0000-0000-000066070000}"/>
    <cellStyle name="Normal 2 10 11 3" xfId="3346" xr:uid="{00000000-0005-0000-0000-000067070000}"/>
    <cellStyle name="Normal 2 10 11 3 2" xfId="9699" xr:uid="{00000000-0005-0000-0000-000068070000}"/>
    <cellStyle name="Normal 2 10 11 4" xfId="5739" xr:uid="{00000000-0005-0000-0000-000069070000}"/>
    <cellStyle name="Normal 2 10 11 4 2" xfId="11468" xr:uid="{00000000-0005-0000-0000-00006A070000}"/>
    <cellStyle name="Normal 2 10 11 5" xfId="7930" xr:uid="{00000000-0005-0000-0000-00006B070000}"/>
    <cellStyle name="Normal 2 10 12" xfId="1337" xr:uid="{00000000-0005-0000-0000-00006C070000}"/>
    <cellStyle name="Normal 2 10 12 2" xfId="3730" xr:uid="{00000000-0005-0000-0000-00006D070000}"/>
    <cellStyle name="Normal 2 10 12 2 2" xfId="9957" xr:uid="{00000000-0005-0000-0000-00006E070000}"/>
    <cellStyle name="Normal 2 10 12 3" xfId="6123" xr:uid="{00000000-0005-0000-0000-00006F070000}"/>
    <cellStyle name="Normal 2 10 12 3 2" xfId="11726" xr:uid="{00000000-0005-0000-0000-000070070000}"/>
    <cellStyle name="Normal 2 10 12 4" xfId="8188" xr:uid="{00000000-0005-0000-0000-000071070000}"/>
    <cellStyle name="Normal 2 10 13" xfId="262" xr:uid="{00000000-0005-0000-0000-000072070000}"/>
    <cellStyle name="Normal 2 10 13 2" xfId="2660" xr:uid="{00000000-0005-0000-0000-000073070000}"/>
    <cellStyle name="Normal 2 10 13 2 2" xfId="9181" xr:uid="{00000000-0005-0000-0000-000074070000}"/>
    <cellStyle name="Normal 2 10 13 3" xfId="5053" xr:uid="{00000000-0005-0000-0000-000075070000}"/>
    <cellStyle name="Normal 2 10 13 3 2" xfId="10950" xr:uid="{00000000-0005-0000-0000-000076070000}"/>
    <cellStyle name="Normal 2 10 13 4" xfId="7412" xr:uid="{00000000-0005-0000-0000-000077070000}"/>
    <cellStyle name="Normal 2 10 14" xfId="2407" xr:uid="{00000000-0005-0000-0000-000078070000}"/>
    <cellStyle name="Normal 2 10 14 2" xfId="8964" xr:uid="{00000000-0005-0000-0000-000079070000}"/>
    <cellStyle name="Normal 2 10 15" xfId="4800" xr:uid="{00000000-0005-0000-0000-00007A070000}"/>
    <cellStyle name="Normal 2 10 15 2" xfId="10733" xr:uid="{00000000-0005-0000-0000-00007B070000}"/>
    <cellStyle name="Normal 2 10 16" xfId="7195" xr:uid="{00000000-0005-0000-0000-00007C070000}"/>
    <cellStyle name="Normal 2 10 2" xfId="16" xr:uid="{00000000-0005-0000-0000-00007D070000}"/>
    <cellStyle name="Normal 2 10 2 10" xfId="1344" xr:uid="{00000000-0005-0000-0000-00007E070000}"/>
    <cellStyle name="Normal 2 10 2 10 2" xfId="3737" xr:uid="{00000000-0005-0000-0000-00007F070000}"/>
    <cellStyle name="Normal 2 10 2 10 2 2" xfId="9963" xr:uid="{00000000-0005-0000-0000-000080070000}"/>
    <cellStyle name="Normal 2 10 2 10 3" xfId="6130" xr:uid="{00000000-0005-0000-0000-000081070000}"/>
    <cellStyle name="Normal 2 10 2 10 3 2" xfId="11732" xr:uid="{00000000-0005-0000-0000-000082070000}"/>
    <cellStyle name="Normal 2 10 2 10 4" xfId="8194" xr:uid="{00000000-0005-0000-0000-000083070000}"/>
    <cellStyle name="Normal 2 10 2 11" xfId="269" xr:uid="{00000000-0005-0000-0000-000084070000}"/>
    <cellStyle name="Normal 2 10 2 11 2" xfId="2667" xr:uid="{00000000-0005-0000-0000-000085070000}"/>
    <cellStyle name="Normal 2 10 2 11 2 2" xfId="9187" xr:uid="{00000000-0005-0000-0000-000086070000}"/>
    <cellStyle name="Normal 2 10 2 11 3" xfId="5060" xr:uid="{00000000-0005-0000-0000-000087070000}"/>
    <cellStyle name="Normal 2 10 2 11 3 2" xfId="10956" xr:uid="{00000000-0005-0000-0000-000088070000}"/>
    <cellStyle name="Normal 2 10 2 11 4" xfId="7418" xr:uid="{00000000-0005-0000-0000-000089070000}"/>
    <cellStyle name="Normal 2 10 2 12" xfId="2414" xr:uid="{00000000-0005-0000-0000-00008A070000}"/>
    <cellStyle name="Normal 2 10 2 12 2" xfId="8970" xr:uid="{00000000-0005-0000-0000-00008B070000}"/>
    <cellStyle name="Normal 2 10 2 13" xfId="4807" xr:uid="{00000000-0005-0000-0000-00008C070000}"/>
    <cellStyle name="Normal 2 10 2 13 2" xfId="10739" xr:uid="{00000000-0005-0000-0000-00008D070000}"/>
    <cellStyle name="Normal 2 10 2 14" xfId="7201" xr:uid="{00000000-0005-0000-0000-00008E070000}"/>
    <cellStyle name="Normal 2 10 2 2" xfId="25" xr:uid="{00000000-0005-0000-0000-00008F070000}"/>
    <cellStyle name="Normal 2 10 2 2 10" xfId="2423" xr:uid="{00000000-0005-0000-0000-000090070000}"/>
    <cellStyle name="Normal 2 10 2 2 10 2" xfId="8976" xr:uid="{00000000-0005-0000-0000-000091070000}"/>
    <cellStyle name="Normal 2 10 2 2 11" xfId="4816" xr:uid="{00000000-0005-0000-0000-000092070000}"/>
    <cellStyle name="Normal 2 10 2 2 11 2" xfId="10745" xr:uid="{00000000-0005-0000-0000-000093070000}"/>
    <cellStyle name="Normal 2 10 2 2 12" xfId="7207" xr:uid="{00000000-0005-0000-0000-000094070000}"/>
    <cellStyle name="Normal 2 10 2 2 2" xfId="67" xr:uid="{00000000-0005-0000-0000-000095070000}"/>
    <cellStyle name="Normal 2 10 2 2 2 2" xfId="151" xr:uid="{00000000-0005-0000-0000-000096070000}"/>
    <cellStyle name="Normal 2 10 2 2 2 2 2" xfId="754" xr:uid="{00000000-0005-0000-0000-000097070000}"/>
    <cellStyle name="Normal 2 10 2 2 2 2 2 2" xfId="1824" xr:uid="{00000000-0005-0000-0000-000098070000}"/>
    <cellStyle name="Normal 2 10 2 2 2 2 2 2 2" xfId="4217" xr:uid="{00000000-0005-0000-0000-000099070000}"/>
    <cellStyle name="Normal 2 10 2 2 2 2 2 2 2 2" xfId="10374" xr:uid="{00000000-0005-0000-0000-00009A070000}"/>
    <cellStyle name="Normal 2 10 2 2 2 2 2 2 3" xfId="6610" xr:uid="{00000000-0005-0000-0000-00009B070000}"/>
    <cellStyle name="Normal 2 10 2 2 2 2 2 2 3 2" xfId="12143" xr:uid="{00000000-0005-0000-0000-00009C070000}"/>
    <cellStyle name="Normal 2 10 2 2 2 2 2 2 4" xfId="8605" xr:uid="{00000000-0005-0000-0000-00009D070000}"/>
    <cellStyle name="Normal 2 10 2 2 2 2 2 3" xfId="3147" xr:uid="{00000000-0005-0000-0000-00009E070000}"/>
    <cellStyle name="Normal 2 10 2 2 2 2 2 3 2" xfId="9598" xr:uid="{00000000-0005-0000-0000-00009F070000}"/>
    <cellStyle name="Normal 2 10 2 2 2 2 2 4" xfId="5540" xr:uid="{00000000-0005-0000-0000-0000A0070000}"/>
    <cellStyle name="Normal 2 10 2 2 2 2 2 4 2" xfId="11367" xr:uid="{00000000-0005-0000-0000-0000A1070000}"/>
    <cellStyle name="Normal 2 10 2 2 2 2 2 5" xfId="7829" xr:uid="{00000000-0005-0000-0000-0000A2070000}"/>
    <cellStyle name="Normal 2 10 2 2 2 2 3" xfId="1139" xr:uid="{00000000-0005-0000-0000-0000A3070000}"/>
    <cellStyle name="Normal 2 10 2 2 2 2 3 2" xfId="2209" xr:uid="{00000000-0005-0000-0000-0000A4070000}"/>
    <cellStyle name="Normal 2 10 2 2 2 2 3 2 2" xfId="4602" xr:uid="{00000000-0005-0000-0000-0000A5070000}"/>
    <cellStyle name="Normal 2 10 2 2 2 2 3 2 2 2" xfId="10633" xr:uid="{00000000-0005-0000-0000-0000A6070000}"/>
    <cellStyle name="Normal 2 10 2 2 2 2 3 2 3" xfId="6995" xr:uid="{00000000-0005-0000-0000-0000A7070000}"/>
    <cellStyle name="Normal 2 10 2 2 2 2 3 2 3 2" xfId="12402" xr:uid="{00000000-0005-0000-0000-0000A8070000}"/>
    <cellStyle name="Normal 2 10 2 2 2 2 3 2 4" xfId="8864" xr:uid="{00000000-0005-0000-0000-0000A9070000}"/>
    <cellStyle name="Normal 2 10 2 2 2 2 3 3" xfId="3532" xr:uid="{00000000-0005-0000-0000-0000AA070000}"/>
    <cellStyle name="Normal 2 10 2 2 2 2 3 3 2" xfId="9857" xr:uid="{00000000-0005-0000-0000-0000AB070000}"/>
    <cellStyle name="Normal 2 10 2 2 2 2 3 4" xfId="5925" xr:uid="{00000000-0005-0000-0000-0000AC070000}"/>
    <cellStyle name="Normal 2 10 2 2 2 2 3 4 2" xfId="11626" xr:uid="{00000000-0005-0000-0000-0000AD070000}"/>
    <cellStyle name="Normal 2 10 2 2 2 2 3 5" xfId="8088" xr:uid="{00000000-0005-0000-0000-0000AE070000}"/>
    <cellStyle name="Normal 2 10 2 2 2 2 4" xfId="1523" xr:uid="{00000000-0005-0000-0000-0000AF070000}"/>
    <cellStyle name="Normal 2 10 2 2 2 2 4 2" xfId="3916" xr:uid="{00000000-0005-0000-0000-0000B0070000}"/>
    <cellStyle name="Normal 2 10 2 2 2 2 4 2 2" xfId="10115" xr:uid="{00000000-0005-0000-0000-0000B1070000}"/>
    <cellStyle name="Normal 2 10 2 2 2 2 4 3" xfId="6309" xr:uid="{00000000-0005-0000-0000-0000B2070000}"/>
    <cellStyle name="Normal 2 10 2 2 2 2 4 3 2" xfId="11884" xr:uid="{00000000-0005-0000-0000-0000B3070000}"/>
    <cellStyle name="Normal 2 10 2 2 2 2 4 4" xfId="8346" xr:uid="{00000000-0005-0000-0000-0000B4070000}"/>
    <cellStyle name="Normal 2 10 2 2 2 2 5" xfId="451" xr:uid="{00000000-0005-0000-0000-0000B5070000}"/>
    <cellStyle name="Normal 2 10 2 2 2 2 5 2" xfId="2846" xr:uid="{00000000-0005-0000-0000-0000B6070000}"/>
    <cellStyle name="Normal 2 10 2 2 2 2 5 2 2" xfId="9339" xr:uid="{00000000-0005-0000-0000-0000B7070000}"/>
    <cellStyle name="Normal 2 10 2 2 2 2 5 3" xfId="5239" xr:uid="{00000000-0005-0000-0000-0000B8070000}"/>
    <cellStyle name="Normal 2 10 2 2 2 2 5 3 2" xfId="11108" xr:uid="{00000000-0005-0000-0000-0000B9070000}"/>
    <cellStyle name="Normal 2 10 2 2 2 2 5 4" xfId="7570" xr:uid="{00000000-0005-0000-0000-0000BA070000}"/>
    <cellStyle name="Normal 2 10 2 2 2 2 6" xfId="2549" xr:uid="{00000000-0005-0000-0000-0000BB070000}"/>
    <cellStyle name="Normal 2 10 2 2 2 2 6 2" xfId="9084" xr:uid="{00000000-0005-0000-0000-0000BC070000}"/>
    <cellStyle name="Normal 2 10 2 2 2 2 7" xfId="4942" xr:uid="{00000000-0005-0000-0000-0000BD070000}"/>
    <cellStyle name="Normal 2 10 2 2 2 2 7 2" xfId="10853" xr:uid="{00000000-0005-0000-0000-0000BE070000}"/>
    <cellStyle name="Normal 2 10 2 2 2 2 8" xfId="7315" xr:uid="{00000000-0005-0000-0000-0000BF070000}"/>
    <cellStyle name="Normal 2 10 2 2 2 3" xfId="235" xr:uid="{00000000-0005-0000-0000-0000C0070000}"/>
    <cellStyle name="Normal 2 10 2 2 2 3 2" xfId="1696" xr:uid="{00000000-0005-0000-0000-0000C1070000}"/>
    <cellStyle name="Normal 2 10 2 2 2 3 2 2" xfId="4089" xr:uid="{00000000-0005-0000-0000-0000C2070000}"/>
    <cellStyle name="Normal 2 10 2 2 2 3 2 2 2" xfId="10264" xr:uid="{00000000-0005-0000-0000-0000C3070000}"/>
    <cellStyle name="Normal 2 10 2 2 2 3 2 3" xfId="6482" xr:uid="{00000000-0005-0000-0000-0000C4070000}"/>
    <cellStyle name="Normal 2 10 2 2 2 3 2 3 2" xfId="12033" xr:uid="{00000000-0005-0000-0000-0000C5070000}"/>
    <cellStyle name="Normal 2 10 2 2 2 3 2 4" xfId="8495" xr:uid="{00000000-0005-0000-0000-0000C6070000}"/>
    <cellStyle name="Normal 2 10 2 2 2 3 3" xfId="626" xr:uid="{00000000-0005-0000-0000-0000C7070000}"/>
    <cellStyle name="Normal 2 10 2 2 2 3 3 2" xfId="3019" xr:uid="{00000000-0005-0000-0000-0000C8070000}"/>
    <cellStyle name="Normal 2 10 2 2 2 3 3 2 2" xfId="9488" xr:uid="{00000000-0005-0000-0000-0000C9070000}"/>
    <cellStyle name="Normal 2 10 2 2 2 3 3 3" xfId="5412" xr:uid="{00000000-0005-0000-0000-0000CA070000}"/>
    <cellStyle name="Normal 2 10 2 2 2 3 3 3 2" xfId="11257" xr:uid="{00000000-0005-0000-0000-0000CB070000}"/>
    <cellStyle name="Normal 2 10 2 2 2 3 3 4" xfId="7719" xr:uid="{00000000-0005-0000-0000-0000CC070000}"/>
    <cellStyle name="Normal 2 10 2 2 2 3 4" xfId="2633" xr:uid="{00000000-0005-0000-0000-0000CD070000}"/>
    <cellStyle name="Normal 2 10 2 2 2 3 4 2" xfId="9156" xr:uid="{00000000-0005-0000-0000-0000CE070000}"/>
    <cellStyle name="Normal 2 10 2 2 2 3 5" xfId="5026" xr:uid="{00000000-0005-0000-0000-0000CF070000}"/>
    <cellStyle name="Normal 2 10 2 2 2 3 5 2" xfId="10925" xr:uid="{00000000-0005-0000-0000-0000D0070000}"/>
    <cellStyle name="Normal 2 10 2 2 2 3 6" xfId="7387" xr:uid="{00000000-0005-0000-0000-0000D1070000}"/>
    <cellStyle name="Normal 2 10 2 2 2 4" xfId="1011" xr:uid="{00000000-0005-0000-0000-0000D2070000}"/>
    <cellStyle name="Normal 2 10 2 2 2 4 2" xfId="2081" xr:uid="{00000000-0005-0000-0000-0000D3070000}"/>
    <cellStyle name="Normal 2 10 2 2 2 4 2 2" xfId="4474" xr:uid="{00000000-0005-0000-0000-0000D4070000}"/>
    <cellStyle name="Normal 2 10 2 2 2 4 2 2 2" xfId="10523" xr:uid="{00000000-0005-0000-0000-0000D5070000}"/>
    <cellStyle name="Normal 2 10 2 2 2 4 2 3" xfId="6867" xr:uid="{00000000-0005-0000-0000-0000D6070000}"/>
    <cellStyle name="Normal 2 10 2 2 2 4 2 3 2" xfId="12292" xr:uid="{00000000-0005-0000-0000-0000D7070000}"/>
    <cellStyle name="Normal 2 10 2 2 2 4 2 4" xfId="8754" xr:uid="{00000000-0005-0000-0000-0000D8070000}"/>
    <cellStyle name="Normal 2 10 2 2 2 4 3" xfId="3404" xr:uid="{00000000-0005-0000-0000-0000D9070000}"/>
    <cellStyle name="Normal 2 10 2 2 2 4 3 2" xfId="9747" xr:uid="{00000000-0005-0000-0000-0000DA070000}"/>
    <cellStyle name="Normal 2 10 2 2 2 4 4" xfId="5797" xr:uid="{00000000-0005-0000-0000-0000DB070000}"/>
    <cellStyle name="Normal 2 10 2 2 2 4 4 2" xfId="11516" xr:uid="{00000000-0005-0000-0000-0000DC070000}"/>
    <cellStyle name="Normal 2 10 2 2 2 4 5" xfId="7978" xr:uid="{00000000-0005-0000-0000-0000DD070000}"/>
    <cellStyle name="Normal 2 10 2 2 2 5" xfId="1395" xr:uid="{00000000-0005-0000-0000-0000DE070000}"/>
    <cellStyle name="Normal 2 10 2 2 2 5 2" xfId="3788" xr:uid="{00000000-0005-0000-0000-0000DF070000}"/>
    <cellStyle name="Normal 2 10 2 2 2 5 2 2" xfId="10005" xr:uid="{00000000-0005-0000-0000-0000E0070000}"/>
    <cellStyle name="Normal 2 10 2 2 2 5 3" xfId="6181" xr:uid="{00000000-0005-0000-0000-0000E1070000}"/>
    <cellStyle name="Normal 2 10 2 2 2 5 3 2" xfId="11774" xr:uid="{00000000-0005-0000-0000-0000E2070000}"/>
    <cellStyle name="Normal 2 10 2 2 2 5 4" xfId="8236" xr:uid="{00000000-0005-0000-0000-0000E3070000}"/>
    <cellStyle name="Normal 2 10 2 2 2 6" xfId="320" xr:uid="{00000000-0005-0000-0000-0000E4070000}"/>
    <cellStyle name="Normal 2 10 2 2 2 6 2" xfId="2718" xr:uid="{00000000-0005-0000-0000-0000E5070000}"/>
    <cellStyle name="Normal 2 10 2 2 2 6 2 2" xfId="9229" xr:uid="{00000000-0005-0000-0000-0000E6070000}"/>
    <cellStyle name="Normal 2 10 2 2 2 6 3" xfId="5111" xr:uid="{00000000-0005-0000-0000-0000E7070000}"/>
    <cellStyle name="Normal 2 10 2 2 2 6 3 2" xfId="10998" xr:uid="{00000000-0005-0000-0000-0000E8070000}"/>
    <cellStyle name="Normal 2 10 2 2 2 6 4" xfId="7460" xr:uid="{00000000-0005-0000-0000-0000E9070000}"/>
    <cellStyle name="Normal 2 10 2 2 2 7" xfId="2465" xr:uid="{00000000-0005-0000-0000-0000EA070000}"/>
    <cellStyle name="Normal 2 10 2 2 2 7 2" xfId="9012" xr:uid="{00000000-0005-0000-0000-0000EB070000}"/>
    <cellStyle name="Normal 2 10 2 2 2 8" xfId="4858" xr:uid="{00000000-0005-0000-0000-0000EC070000}"/>
    <cellStyle name="Normal 2 10 2 2 2 8 2" xfId="10781" xr:uid="{00000000-0005-0000-0000-0000ED070000}"/>
    <cellStyle name="Normal 2 10 2 2 2 9" xfId="7243" xr:uid="{00000000-0005-0000-0000-0000EE070000}"/>
    <cellStyle name="Normal 2 10 2 2 3" xfId="109" xr:uid="{00000000-0005-0000-0000-0000EF070000}"/>
    <cellStyle name="Normal 2 10 2 2 3 2" xfId="495" xr:uid="{00000000-0005-0000-0000-0000F0070000}"/>
    <cellStyle name="Normal 2 10 2 2 3 2 2" xfId="798" xr:uid="{00000000-0005-0000-0000-0000F1070000}"/>
    <cellStyle name="Normal 2 10 2 2 3 2 2 2" xfId="1868" xr:uid="{00000000-0005-0000-0000-0000F2070000}"/>
    <cellStyle name="Normal 2 10 2 2 3 2 2 2 2" xfId="4261" xr:uid="{00000000-0005-0000-0000-0000F3070000}"/>
    <cellStyle name="Normal 2 10 2 2 3 2 2 2 2 2" xfId="10412" xr:uid="{00000000-0005-0000-0000-0000F4070000}"/>
    <cellStyle name="Normal 2 10 2 2 3 2 2 2 3" xfId="6654" xr:uid="{00000000-0005-0000-0000-0000F5070000}"/>
    <cellStyle name="Normal 2 10 2 2 3 2 2 2 3 2" xfId="12181" xr:uid="{00000000-0005-0000-0000-0000F6070000}"/>
    <cellStyle name="Normal 2 10 2 2 3 2 2 2 4" xfId="8643" xr:uid="{00000000-0005-0000-0000-0000F7070000}"/>
    <cellStyle name="Normal 2 10 2 2 3 2 2 3" xfId="3191" xr:uid="{00000000-0005-0000-0000-0000F8070000}"/>
    <cellStyle name="Normal 2 10 2 2 3 2 2 3 2" xfId="9636" xr:uid="{00000000-0005-0000-0000-0000F9070000}"/>
    <cellStyle name="Normal 2 10 2 2 3 2 2 4" xfId="5584" xr:uid="{00000000-0005-0000-0000-0000FA070000}"/>
    <cellStyle name="Normal 2 10 2 2 3 2 2 4 2" xfId="11405" xr:uid="{00000000-0005-0000-0000-0000FB070000}"/>
    <cellStyle name="Normal 2 10 2 2 3 2 2 5" xfId="7867" xr:uid="{00000000-0005-0000-0000-0000FC070000}"/>
    <cellStyle name="Normal 2 10 2 2 3 2 3" xfId="1183" xr:uid="{00000000-0005-0000-0000-0000FD070000}"/>
    <cellStyle name="Normal 2 10 2 2 3 2 3 2" xfId="2253" xr:uid="{00000000-0005-0000-0000-0000FE070000}"/>
    <cellStyle name="Normal 2 10 2 2 3 2 3 2 2" xfId="4646" xr:uid="{00000000-0005-0000-0000-0000FF070000}"/>
    <cellStyle name="Normal 2 10 2 2 3 2 3 2 2 2" xfId="10671" xr:uid="{00000000-0005-0000-0000-000000080000}"/>
    <cellStyle name="Normal 2 10 2 2 3 2 3 2 3" xfId="7039" xr:uid="{00000000-0005-0000-0000-000001080000}"/>
    <cellStyle name="Normal 2 10 2 2 3 2 3 2 3 2" xfId="12440" xr:uid="{00000000-0005-0000-0000-000002080000}"/>
    <cellStyle name="Normal 2 10 2 2 3 2 3 2 4" xfId="8902" xr:uid="{00000000-0005-0000-0000-000003080000}"/>
    <cellStyle name="Normal 2 10 2 2 3 2 3 3" xfId="3576" xr:uid="{00000000-0005-0000-0000-000004080000}"/>
    <cellStyle name="Normal 2 10 2 2 3 2 3 3 2" xfId="9895" xr:uid="{00000000-0005-0000-0000-000005080000}"/>
    <cellStyle name="Normal 2 10 2 2 3 2 3 4" xfId="5969" xr:uid="{00000000-0005-0000-0000-000006080000}"/>
    <cellStyle name="Normal 2 10 2 2 3 2 3 4 2" xfId="11664" xr:uid="{00000000-0005-0000-0000-000007080000}"/>
    <cellStyle name="Normal 2 10 2 2 3 2 3 5" xfId="8126" xr:uid="{00000000-0005-0000-0000-000008080000}"/>
    <cellStyle name="Normal 2 10 2 2 3 2 4" xfId="1567" xr:uid="{00000000-0005-0000-0000-000009080000}"/>
    <cellStyle name="Normal 2 10 2 2 3 2 4 2" xfId="3960" xr:uid="{00000000-0005-0000-0000-00000A080000}"/>
    <cellStyle name="Normal 2 10 2 2 3 2 4 2 2" xfId="10153" xr:uid="{00000000-0005-0000-0000-00000B080000}"/>
    <cellStyle name="Normal 2 10 2 2 3 2 4 3" xfId="6353" xr:uid="{00000000-0005-0000-0000-00000C080000}"/>
    <cellStyle name="Normal 2 10 2 2 3 2 4 3 2" xfId="11922" xr:uid="{00000000-0005-0000-0000-00000D080000}"/>
    <cellStyle name="Normal 2 10 2 2 3 2 4 4" xfId="8384" xr:uid="{00000000-0005-0000-0000-00000E080000}"/>
    <cellStyle name="Normal 2 10 2 2 3 2 5" xfId="2890" xr:uid="{00000000-0005-0000-0000-00000F080000}"/>
    <cellStyle name="Normal 2 10 2 2 3 2 5 2" xfId="9377" xr:uid="{00000000-0005-0000-0000-000010080000}"/>
    <cellStyle name="Normal 2 10 2 2 3 2 6" xfId="5283" xr:uid="{00000000-0005-0000-0000-000011080000}"/>
    <cellStyle name="Normal 2 10 2 2 3 2 6 2" xfId="11146" xr:uid="{00000000-0005-0000-0000-000012080000}"/>
    <cellStyle name="Normal 2 10 2 2 3 2 7" xfId="7608" xr:uid="{00000000-0005-0000-0000-000013080000}"/>
    <cellStyle name="Normal 2 10 2 2 3 3" xfId="670" xr:uid="{00000000-0005-0000-0000-000014080000}"/>
    <cellStyle name="Normal 2 10 2 2 3 3 2" xfId="1740" xr:uid="{00000000-0005-0000-0000-000015080000}"/>
    <cellStyle name="Normal 2 10 2 2 3 3 2 2" xfId="4133" xr:uid="{00000000-0005-0000-0000-000016080000}"/>
    <cellStyle name="Normal 2 10 2 2 3 3 2 2 2" xfId="10302" xr:uid="{00000000-0005-0000-0000-000017080000}"/>
    <cellStyle name="Normal 2 10 2 2 3 3 2 3" xfId="6526" xr:uid="{00000000-0005-0000-0000-000018080000}"/>
    <cellStyle name="Normal 2 10 2 2 3 3 2 3 2" xfId="12071" xr:uid="{00000000-0005-0000-0000-000019080000}"/>
    <cellStyle name="Normal 2 10 2 2 3 3 2 4" xfId="8533" xr:uid="{00000000-0005-0000-0000-00001A080000}"/>
    <cellStyle name="Normal 2 10 2 2 3 3 3" xfId="3063" xr:uid="{00000000-0005-0000-0000-00001B080000}"/>
    <cellStyle name="Normal 2 10 2 2 3 3 3 2" xfId="9526" xr:uid="{00000000-0005-0000-0000-00001C080000}"/>
    <cellStyle name="Normal 2 10 2 2 3 3 4" xfId="5456" xr:uid="{00000000-0005-0000-0000-00001D080000}"/>
    <cellStyle name="Normal 2 10 2 2 3 3 4 2" xfId="11295" xr:uid="{00000000-0005-0000-0000-00001E080000}"/>
    <cellStyle name="Normal 2 10 2 2 3 3 5" xfId="7757" xr:uid="{00000000-0005-0000-0000-00001F080000}"/>
    <cellStyle name="Normal 2 10 2 2 3 4" xfId="1055" xr:uid="{00000000-0005-0000-0000-000020080000}"/>
    <cellStyle name="Normal 2 10 2 2 3 4 2" xfId="2125" xr:uid="{00000000-0005-0000-0000-000021080000}"/>
    <cellStyle name="Normal 2 10 2 2 3 4 2 2" xfId="4518" xr:uid="{00000000-0005-0000-0000-000022080000}"/>
    <cellStyle name="Normal 2 10 2 2 3 4 2 2 2" xfId="10561" xr:uid="{00000000-0005-0000-0000-000023080000}"/>
    <cellStyle name="Normal 2 10 2 2 3 4 2 3" xfId="6911" xr:uid="{00000000-0005-0000-0000-000024080000}"/>
    <cellStyle name="Normal 2 10 2 2 3 4 2 3 2" xfId="12330" xr:uid="{00000000-0005-0000-0000-000025080000}"/>
    <cellStyle name="Normal 2 10 2 2 3 4 2 4" xfId="8792" xr:uid="{00000000-0005-0000-0000-000026080000}"/>
    <cellStyle name="Normal 2 10 2 2 3 4 3" xfId="3448" xr:uid="{00000000-0005-0000-0000-000027080000}"/>
    <cellStyle name="Normal 2 10 2 2 3 4 3 2" xfId="9785" xr:uid="{00000000-0005-0000-0000-000028080000}"/>
    <cellStyle name="Normal 2 10 2 2 3 4 4" xfId="5841" xr:uid="{00000000-0005-0000-0000-000029080000}"/>
    <cellStyle name="Normal 2 10 2 2 3 4 4 2" xfId="11554" xr:uid="{00000000-0005-0000-0000-00002A080000}"/>
    <cellStyle name="Normal 2 10 2 2 3 4 5" xfId="8016" xr:uid="{00000000-0005-0000-0000-00002B080000}"/>
    <cellStyle name="Normal 2 10 2 2 3 5" xfId="1439" xr:uid="{00000000-0005-0000-0000-00002C080000}"/>
    <cellStyle name="Normal 2 10 2 2 3 5 2" xfId="3832" xr:uid="{00000000-0005-0000-0000-00002D080000}"/>
    <cellStyle name="Normal 2 10 2 2 3 5 2 2" xfId="10043" xr:uid="{00000000-0005-0000-0000-00002E080000}"/>
    <cellStyle name="Normal 2 10 2 2 3 5 3" xfId="6225" xr:uid="{00000000-0005-0000-0000-00002F080000}"/>
    <cellStyle name="Normal 2 10 2 2 3 5 3 2" xfId="11812" xr:uid="{00000000-0005-0000-0000-000030080000}"/>
    <cellStyle name="Normal 2 10 2 2 3 5 4" xfId="8274" xr:uid="{00000000-0005-0000-0000-000031080000}"/>
    <cellStyle name="Normal 2 10 2 2 3 6" xfId="366" xr:uid="{00000000-0005-0000-0000-000032080000}"/>
    <cellStyle name="Normal 2 10 2 2 3 6 2" xfId="2762" xr:uid="{00000000-0005-0000-0000-000033080000}"/>
    <cellStyle name="Normal 2 10 2 2 3 6 2 2" xfId="9267" xr:uid="{00000000-0005-0000-0000-000034080000}"/>
    <cellStyle name="Normal 2 10 2 2 3 6 3" xfId="5155" xr:uid="{00000000-0005-0000-0000-000035080000}"/>
    <cellStyle name="Normal 2 10 2 2 3 6 3 2" xfId="11036" xr:uid="{00000000-0005-0000-0000-000036080000}"/>
    <cellStyle name="Normal 2 10 2 2 3 6 4" xfId="7498" xr:uid="{00000000-0005-0000-0000-000037080000}"/>
    <cellStyle name="Normal 2 10 2 2 3 7" xfId="2507" xr:uid="{00000000-0005-0000-0000-000038080000}"/>
    <cellStyle name="Normal 2 10 2 2 3 7 2" xfId="9048" xr:uid="{00000000-0005-0000-0000-000039080000}"/>
    <cellStyle name="Normal 2 10 2 2 3 8" xfId="4900" xr:uid="{00000000-0005-0000-0000-00003A080000}"/>
    <cellStyle name="Normal 2 10 2 2 3 8 2" xfId="10817" xr:uid="{00000000-0005-0000-0000-00003B080000}"/>
    <cellStyle name="Normal 2 10 2 2 3 9" xfId="7279" xr:uid="{00000000-0005-0000-0000-00003C080000}"/>
    <cellStyle name="Normal 2 10 2 2 4" xfId="193" xr:uid="{00000000-0005-0000-0000-00003D080000}"/>
    <cellStyle name="Normal 2 10 2 2 4 2" xfId="712" xr:uid="{00000000-0005-0000-0000-00003E080000}"/>
    <cellStyle name="Normal 2 10 2 2 4 2 2" xfId="1782" xr:uid="{00000000-0005-0000-0000-00003F080000}"/>
    <cellStyle name="Normal 2 10 2 2 4 2 2 2" xfId="4175" xr:uid="{00000000-0005-0000-0000-000040080000}"/>
    <cellStyle name="Normal 2 10 2 2 4 2 2 2 2" xfId="10338" xr:uid="{00000000-0005-0000-0000-000041080000}"/>
    <cellStyle name="Normal 2 10 2 2 4 2 2 3" xfId="6568" xr:uid="{00000000-0005-0000-0000-000042080000}"/>
    <cellStyle name="Normal 2 10 2 2 4 2 2 3 2" xfId="12107" xr:uid="{00000000-0005-0000-0000-000043080000}"/>
    <cellStyle name="Normal 2 10 2 2 4 2 2 4" xfId="8569" xr:uid="{00000000-0005-0000-0000-000044080000}"/>
    <cellStyle name="Normal 2 10 2 2 4 2 3" xfId="3105" xr:uid="{00000000-0005-0000-0000-000045080000}"/>
    <cellStyle name="Normal 2 10 2 2 4 2 3 2" xfId="9562" xr:uid="{00000000-0005-0000-0000-000046080000}"/>
    <cellStyle name="Normal 2 10 2 2 4 2 4" xfId="5498" xr:uid="{00000000-0005-0000-0000-000047080000}"/>
    <cellStyle name="Normal 2 10 2 2 4 2 4 2" xfId="11331" xr:uid="{00000000-0005-0000-0000-000048080000}"/>
    <cellStyle name="Normal 2 10 2 2 4 2 5" xfId="7793" xr:uid="{00000000-0005-0000-0000-000049080000}"/>
    <cellStyle name="Normal 2 10 2 2 4 3" xfId="1097" xr:uid="{00000000-0005-0000-0000-00004A080000}"/>
    <cellStyle name="Normal 2 10 2 2 4 3 2" xfId="2167" xr:uid="{00000000-0005-0000-0000-00004B080000}"/>
    <cellStyle name="Normal 2 10 2 2 4 3 2 2" xfId="4560" xr:uid="{00000000-0005-0000-0000-00004C080000}"/>
    <cellStyle name="Normal 2 10 2 2 4 3 2 2 2" xfId="10597" xr:uid="{00000000-0005-0000-0000-00004D080000}"/>
    <cellStyle name="Normal 2 10 2 2 4 3 2 3" xfId="6953" xr:uid="{00000000-0005-0000-0000-00004E080000}"/>
    <cellStyle name="Normal 2 10 2 2 4 3 2 3 2" xfId="12366" xr:uid="{00000000-0005-0000-0000-00004F080000}"/>
    <cellStyle name="Normal 2 10 2 2 4 3 2 4" xfId="8828" xr:uid="{00000000-0005-0000-0000-000050080000}"/>
    <cellStyle name="Normal 2 10 2 2 4 3 3" xfId="3490" xr:uid="{00000000-0005-0000-0000-000051080000}"/>
    <cellStyle name="Normal 2 10 2 2 4 3 3 2" xfId="9821" xr:uid="{00000000-0005-0000-0000-000052080000}"/>
    <cellStyle name="Normal 2 10 2 2 4 3 4" xfId="5883" xr:uid="{00000000-0005-0000-0000-000053080000}"/>
    <cellStyle name="Normal 2 10 2 2 4 3 4 2" xfId="11590" xr:uid="{00000000-0005-0000-0000-000054080000}"/>
    <cellStyle name="Normal 2 10 2 2 4 3 5" xfId="8052" xr:uid="{00000000-0005-0000-0000-000055080000}"/>
    <cellStyle name="Normal 2 10 2 2 4 4" xfId="1481" xr:uid="{00000000-0005-0000-0000-000056080000}"/>
    <cellStyle name="Normal 2 10 2 2 4 4 2" xfId="3874" xr:uid="{00000000-0005-0000-0000-000057080000}"/>
    <cellStyle name="Normal 2 10 2 2 4 4 2 2" xfId="10079" xr:uid="{00000000-0005-0000-0000-000058080000}"/>
    <cellStyle name="Normal 2 10 2 2 4 4 3" xfId="6267" xr:uid="{00000000-0005-0000-0000-000059080000}"/>
    <cellStyle name="Normal 2 10 2 2 4 4 3 2" xfId="11848" xr:uid="{00000000-0005-0000-0000-00005A080000}"/>
    <cellStyle name="Normal 2 10 2 2 4 4 4" xfId="8310" xr:uid="{00000000-0005-0000-0000-00005B080000}"/>
    <cellStyle name="Normal 2 10 2 2 4 5" xfId="409" xr:uid="{00000000-0005-0000-0000-00005C080000}"/>
    <cellStyle name="Normal 2 10 2 2 4 5 2" xfId="2804" xr:uid="{00000000-0005-0000-0000-00005D080000}"/>
    <cellStyle name="Normal 2 10 2 2 4 5 2 2" xfId="9303" xr:uid="{00000000-0005-0000-0000-00005E080000}"/>
    <cellStyle name="Normal 2 10 2 2 4 5 3" xfId="5197" xr:uid="{00000000-0005-0000-0000-00005F080000}"/>
    <cellStyle name="Normal 2 10 2 2 4 5 3 2" xfId="11072" xr:uid="{00000000-0005-0000-0000-000060080000}"/>
    <cellStyle name="Normal 2 10 2 2 4 5 4" xfId="7534" xr:uid="{00000000-0005-0000-0000-000061080000}"/>
    <cellStyle name="Normal 2 10 2 2 4 6" xfId="2591" xr:uid="{00000000-0005-0000-0000-000062080000}"/>
    <cellStyle name="Normal 2 10 2 2 4 6 2" xfId="9120" xr:uid="{00000000-0005-0000-0000-000063080000}"/>
    <cellStyle name="Normal 2 10 2 2 4 7" xfId="4984" xr:uid="{00000000-0005-0000-0000-000064080000}"/>
    <cellStyle name="Normal 2 10 2 2 4 7 2" xfId="10889" xr:uid="{00000000-0005-0000-0000-000065080000}"/>
    <cellStyle name="Normal 2 10 2 2 4 8" xfId="7351" xr:uid="{00000000-0005-0000-0000-000066080000}"/>
    <cellStyle name="Normal 2 10 2 2 5" xfId="539" xr:uid="{00000000-0005-0000-0000-000067080000}"/>
    <cellStyle name="Normal 2 10 2 2 5 2" xfId="842" xr:uid="{00000000-0005-0000-0000-000068080000}"/>
    <cellStyle name="Normal 2 10 2 2 5 2 2" xfId="1912" xr:uid="{00000000-0005-0000-0000-000069080000}"/>
    <cellStyle name="Normal 2 10 2 2 5 2 2 2" xfId="4305" xr:uid="{00000000-0005-0000-0000-00006A080000}"/>
    <cellStyle name="Normal 2 10 2 2 5 2 2 2 2" xfId="10450" xr:uid="{00000000-0005-0000-0000-00006B080000}"/>
    <cellStyle name="Normal 2 10 2 2 5 2 2 3" xfId="6698" xr:uid="{00000000-0005-0000-0000-00006C080000}"/>
    <cellStyle name="Normal 2 10 2 2 5 2 2 3 2" xfId="12219" xr:uid="{00000000-0005-0000-0000-00006D080000}"/>
    <cellStyle name="Normal 2 10 2 2 5 2 2 4" xfId="8681" xr:uid="{00000000-0005-0000-0000-00006E080000}"/>
    <cellStyle name="Normal 2 10 2 2 5 2 3" xfId="3235" xr:uid="{00000000-0005-0000-0000-00006F080000}"/>
    <cellStyle name="Normal 2 10 2 2 5 2 3 2" xfId="9674" xr:uid="{00000000-0005-0000-0000-000070080000}"/>
    <cellStyle name="Normal 2 10 2 2 5 2 4" xfId="5628" xr:uid="{00000000-0005-0000-0000-000071080000}"/>
    <cellStyle name="Normal 2 10 2 2 5 2 4 2" xfId="11443" xr:uid="{00000000-0005-0000-0000-000072080000}"/>
    <cellStyle name="Normal 2 10 2 2 5 2 5" xfId="7905" xr:uid="{00000000-0005-0000-0000-000073080000}"/>
    <cellStyle name="Normal 2 10 2 2 5 3" xfId="1227" xr:uid="{00000000-0005-0000-0000-000074080000}"/>
    <cellStyle name="Normal 2 10 2 2 5 3 2" xfId="2297" xr:uid="{00000000-0005-0000-0000-000075080000}"/>
    <cellStyle name="Normal 2 10 2 2 5 3 2 2" xfId="4690" xr:uid="{00000000-0005-0000-0000-000076080000}"/>
    <cellStyle name="Normal 2 10 2 2 5 3 2 2 2" xfId="10709" xr:uid="{00000000-0005-0000-0000-000077080000}"/>
    <cellStyle name="Normal 2 10 2 2 5 3 2 3" xfId="7083" xr:uid="{00000000-0005-0000-0000-000078080000}"/>
    <cellStyle name="Normal 2 10 2 2 5 3 2 3 2" xfId="12478" xr:uid="{00000000-0005-0000-0000-000079080000}"/>
    <cellStyle name="Normal 2 10 2 2 5 3 2 4" xfId="8940" xr:uid="{00000000-0005-0000-0000-00007A080000}"/>
    <cellStyle name="Normal 2 10 2 2 5 3 3" xfId="3620" xr:uid="{00000000-0005-0000-0000-00007B080000}"/>
    <cellStyle name="Normal 2 10 2 2 5 3 3 2" xfId="9933" xr:uid="{00000000-0005-0000-0000-00007C080000}"/>
    <cellStyle name="Normal 2 10 2 2 5 3 4" xfId="6013" xr:uid="{00000000-0005-0000-0000-00007D080000}"/>
    <cellStyle name="Normal 2 10 2 2 5 3 4 2" xfId="11702" xr:uid="{00000000-0005-0000-0000-00007E080000}"/>
    <cellStyle name="Normal 2 10 2 2 5 3 5" xfId="8164" xr:uid="{00000000-0005-0000-0000-00007F080000}"/>
    <cellStyle name="Normal 2 10 2 2 5 4" xfId="1611" xr:uid="{00000000-0005-0000-0000-000080080000}"/>
    <cellStyle name="Normal 2 10 2 2 5 4 2" xfId="4004" xr:uid="{00000000-0005-0000-0000-000081080000}"/>
    <cellStyle name="Normal 2 10 2 2 5 4 2 2" xfId="10191" xr:uid="{00000000-0005-0000-0000-000082080000}"/>
    <cellStyle name="Normal 2 10 2 2 5 4 3" xfId="6397" xr:uid="{00000000-0005-0000-0000-000083080000}"/>
    <cellStyle name="Normal 2 10 2 2 5 4 3 2" xfId="11960" xr:uid="{00000000-0005-0000-0000-000084080000}"/>
    <cellStyle name="Normal 2 10 2 2 5 4 4" xfId="8422" xr:uid="{00000000-0005-0000-0000-000085080000}"/>
    <cellStyle name="Normal 2 10 2 2 5 5" xfId="2934" xr:uid="{00000000-0005-0000-0000-000086080000}"/>
    <cellStyle name="Normal 2 10 2 2 5 5 2" xfId="9415" xr:uid="{00000000-0005-0000-0000-000087080000}"/>
    <cellStyle name="Normal 2 10 2 2 5 6" xfId="5327" xr:uid="{00000000-0005-0000-0000-000088080000}"/>
    <cellStyle name="Normal 2 10 2 2 5 6 2" xfId="11184" xr:uid="{00000000-0005-0000-0000-000089080000}"/>
    <cellStyle name="Normal 2 10 2 2 5 7" xfId="7646" xr:uid="{00000000-0005-0000-0000-00008A080000}"/>
    <cellStyle name="Normal 2 10 2 2 6" xfId="584" xr:uid="{00000000-0005-0000-0000-00008B080000}"/>
    <cellStyle name="Normal 2 10 2 2 6 2" xfId="1654" xr:uid="{00000000-0005-0000-0000-00008C080000}"/>
    <cellStyle name="Normal 2 10 2 2 6 2 2" xfId="4047" xr:uid="{00000000-0005-0000-0000-00008D080000}"/>
    <cellStyle name="Normal 2 10 2 2 6 2 2 2" xfId="10228" xr:uid="{00000000-0005-0000-0000-00008E080000}"/>
    <cellStyle name="Normal 2 10 2 2 6 2 3" xfId="6440" xr:uid="{00000000-0005-0000-0000-00008F080000}"/>
    <cellStyle name="Normal 2 10 2 2 6 2 3 2" xfId="11997" xr:uid="{00000000-0005-0000-0000-000090080000}"/>
    <cellStyle name="Normal 2 10 2 2 6 2 4" xfId="8459" xr:uid="{00000000-0005-0000-0000-000091080000}"/>
    <cellStyle name="Normal 2 10 2 2 6 3" xfId="2977" xr:uid="{00000000-0005-0000-0000-000092080000}"/>
    <cellStyle name="Normal 2 10 2 2 6 3 2" xfId="9452" xr:uid="{00000000-0005-0000-0000-000093080000}"/>
    <cellStyle name="Normal 2 10 2 2 6 4" xfId="5370" xr:uid="{00000000-0005-0000-0000-000094080000}"/>
    <cellStyle name="Normal 2 10 2 2 6 4 2" xfId="11221" xr:uid="{00000000-0005-0000-0000-000095080000}"/>
    <cellStyle name="Normal 2 10 2 2 6 5" xfId="7683" xr:uid="{00000000-0005-0000-0000-000096080000}"/>
    <cellStyle name="Normal 2 10 2 2 7" xfId="969" xr:uid="{00000000-0005-0000-0000-000097080000}"/>
    <cellStyle name="Normal 2 10 2 2 7 2" xfId="2039" xr:uid="{00000000-0005-0000-0000-000098080000}"/>
    <cellStyle name="Normal 2 10 2 2 7 2 2" xfId="4432" xr:uid="{00000000-0005-0000-0000-000099080000}"/>
    <cellStyle name="Normal 2 10 2 2 7 2 2 2" xfId="10487" xr:uid="{00000000-0005-0000-0000-00009A080000}"/>
    <cellStyle name="Normal 2 10 2 2 7 2 3" xfId="6825" xr:uid="{00000000-0005-0000-0000-00009B080000}"/>
    <cellStyle name="Normal 2 10 2 2 7 2 3 2" xfId="12256" xr:uid="{00000000-0005-0000-0000-00009C080000}"/>
    <cellStyle name="Normal 2 10 2 2 7 2 4" xfId="8718" xr:uid="{00000000-0005-0000-0000-00009D080000}"/>
    <cellStyle name="Normal 2 10 2 2 7 3" xfId="3362" xr:uid="{00000000-0005-0000-0000-00009E080000}"/>
    <cellStyle name="Normal 2 10 2 2 7 3 2" xfId="9711" xr:uid="{00000000-0005-0000-0000-00009F080000}"/>
    <cellStyle name="Normal 2 10 2 2 7 4" xfId="5755" xr:uid="{00000000-0005-0000-0000-0000A0080000}"/>
    <cellStyle name="Normal 2 10 2 2 7 4 2" xfId="11480" xr:uid="{00000000-0005-0000-0000-0000A1080000}"/>
    <cellStyle name="Normal 2 10 2 2 7 5" xfId="7942" xr:uid="{00000000-0005-0000-0000-0000A2080000}"/>
    <cellStyle name="Normal 2 10 2 2 8" xfId="1353" xr:uid="{00000000-0005-0000-0000-0000A3080000}"/>
    <cellStyle name="Normal 2 10 2 2 8 2" xfId="3746" xr:uid="{00000000-0005-0000-0000-0000A4080000}"/>
    <cellStyle name="Normal 2 10 2 2 8 2 2" xfId="9969" xr:uid="{00000000-0005-0000-0000-0000A5080000}"/>
    <cellStyle name="Normal 2 10 2 2 8 3" xfId="6139" xr:uid="{00000000-0005-0000-0000-0000A6080000}"/>
    <cellStyle name="Normal 2 10 2 2 8 3 2" xfId="11738" xr:uid="{00000000-0005-0000-0000-0000A7080000}"/>
    <cellStyle name="Normal 2 10 2 2 8 4" xfId="8200" xr:uid="{00000000-0005-0000-0000-0000A8080000}"/>
    <cellStyle name="Normal 2 10 2 2 9" xfId="278" xr:uid="{00000000-0005-0000-0000-0000A9080000}"/>
    <cellStyle name="Normal 2 10 2 2 9 2" xfId="2676" xr:uid="{00000000-0005-0000-0000-0000AA080000}"/>
    <cellStyle name="Normal 2 10 2 2 9 2 2" xfId="9193" xr:uid="{00000000-0005-0000-0000-0000AB080000}"/>
    <cellStyle name="Normal 2 10 2 2 9 3" xfId="5069" xr:uid="{00000000-0005-0000-0000-0000AC080000}"/>
    <cellStyle name="Normal 2 10 2 2 9 3 2" xfId="10962" xr:uid="{00000000-0005-0000-0000-0000AD080000}"/>
    <cellStyle name="Normal 2 10 2 2 9 4" xfId="7424" xr:uid="{00000000-0005-0000-0000-0000AE080000}"/>
    <cellStyle name="Normal 2 10 2 3" xfId="44" xr:uid="{00000000-0005-0000-0000-0000AF080000}"/>
    <cellStyle name="Normal 2 10 2 3 10" xfId="2442" xr:uid="{00000000-0005-0000-0000-0000B0080000}"/>
    <cellStyle name="Normal 2 10 2 3 10 2" xfId="8994" xr:uid="{00000000-0005-0000-0000-0000B1080000}"/>
    <cellStyle name="Normal 2 10 2 3 11" xfId="4835" xr:uid="{00000000-0005-0000-0000-0000B2080000}"/>
    <cellStyle name="Normal 2 10 2 3 11 2" xfId="10763" xr:uid="{00000000-0005-0000-0000-0000B3080000}"/>
    <cellStyle name="Normal 2 10 2 3 12" xfId="7225" xr:uid="{00000000-0005-0000-0000-0000B4080000}"/>
    <cellStyle name="Normal 2 10 2 3 2" xfId="86" xr:uid="{00000000-0005-0000-0000-0000B5080000}"/>
    <cellStyle name="Normal 2 10 2 3 2 2" xfId="170" xr:uid="{00000000-0005-0000-0000-0000B6080000}"/>
    <cellStyle name="Normal 2 10 2 3 2 2 2" xfId="773" xr:uid="{00000000-0005-0000-0000-0000B7080000}"/>
    <cellStyle name="Normal 2 10 2 3 2 2 2 2" xfId="1843" xr:uid="{00000000-0005-0000-0000-0000B8080000}"/>
    <cellStyle name="Normal 2 10 2 3 2 2 2 2 2" xfId="4236" xr:uid="{00000000-0005-0000-0000-0000B9080000}"/>
    <cellStyle name="Normal 2 10 2 3 2 2 2 2 2 2" xfId="10392" xr:uid="{00000000-0005-0000-0000-0000BA080000}"/>
    <cellStyle name="Normal 2 10 2 3 2 2 2 2 3" xfId="6629" xr:uid="{00000000-0005-0000-0000-0000BB080000}"/>
    <cellStyle name="Normal 2 10 2 3 2 2 2 2 3 2" xfId="12161" xr:uid="{00000000-0005-0000-0000-0000BC080000}"/>
    <cellStyle name="Normal 2 10 2 3 2 2 2 2 4" xfId="8623" xr:uid="{00000000-0005-0000-0000-0000BD080000}"/>
    <cellStyle name="Normal 2 10 2 3 2 2 2 3" xfId="3166" xr:uid="{00000000-0005-0000-0000-0000BE080000}"/>
    <cellStyle name="Normal 2 10 2 3 2 2 2 3 2" xfId="9616" xr:uid="{00000000-0005-0000-0000-0000BF080000}"/>
    <cellStyle name="Normal 2 10 2 3 2 2 2 4" xfId="5559" xr:uid="{00000000-0005-0000-0000-0000C0080000}"/>
    <cellStyle name="Normal 2 10 2 3 2 2 2 4 2" xfId="11385" xr:uid="{00000000-0005-0000-0000-0000C1080000}"/>
    <cellStyle name="Normal 2 10 2 3 2 2 2 5" xfId="7847" xr:uid="{00000000-0005-0000-0000-0000C2080000}"/>
    <cellStyle name="Normal 2 10 2 3 2 2 3" xfId="1158" xr:uid="{00000000-0005-0000-0000-0000C3080000}"/>
    <cellStyle name="Normal 2 10 2 3 2 2 3 2" xfId="2228" xr:uid="{00000000-0005-0000-0000-0000C4080000}"/>
    <cellStyle name="Normal 2 10 2 3 2 2 3 2 2" xfId="4621" xr:uid="{00000000-0005-0000-0000-0000C5080000}"/>
    <cellStyle name="Normal 2 10 2 3 2 2 3 2 2 2" xfId="10651" xr:uid="{00000000-0005-0000-0000-0000C6080000}"/>
    <cellStyle name="Normal 2 10 2 3 2 2 3 2 3" xfId="7014" xr:uid="{00000000-0005-0000-0000-0000C7080000}"/>
    <cellStyle name="Normal 2 10 2 3 2 2 3 2 3 2" xfId="12420" xr:uid="{00000000-0005-0000-0000-0000C8080000}"/>
    <cellStyle name="Normal 2 10 2 3 2 2 3 2 4" xfId="8882" xr:uid="{00000000-0005-0000-0000-0000C9080000}"/>
    <cellStyle name="Normal 2 10 2 3 2 2 3 3" xfId="3551" xr:uid="{00000000-0005-0000-0000-0000CA080000}"/>
    <cellStyle name="Normal 2 10 2 3 2 2 3 3 2" xfId="9875" xr:uid="{00000000-0005-0000-0000-0000CB080000}"/>
    <cellStyle name="Normal 2 10 2 3 2 2 3 4" xfId="5944" xr:uid="{00000000-0005-0000-0000-0000CC080000}"/>
    <cellStyle name="Normal 2 10 2 3 2 2 3 4 2" xfId="11644" xr:uid="{00000000-0005-0000-0000-0000CD080000}"/>
    <cellStyle name="Normal 2 10 2 3 2 2 3 5" xfId="8106" xr:uid="{00000000-0005-0000-0000-0000CE080000}"/>
    <cellStyle name="Normal 2 10 2 3 2 2 4" xfId="1542" xr:uid="{00000000-0005-0000-0000-0000CF080000}"/>
    <cellStyle name="Normal 2 10 2 3 2 2 4 2" xfId="3935" xr:uid="{00000000-0005-0000-0000-0000D0080000}"/>
    <cellStyle name="Normal 2 10 2 3 2 2 4 2 2" xfId="10133" xr:uid="{00000000-0005-0000-0000-0000D1080000}"/>
    <cellStyle name="Normal 2 10 2 3 2 2 4 3" xfId="6328" xr:uid="{00000000-0005-0000-0000-0000D2080000}"/>
    <cellStyle name="Normal 2 10 2 3 2 2 4 3 2" xfId="11902" xr:uid="{00000000-0005-0000-0000-0000D3080000}"/>
    <cellStyle name="Normal 2 10 2 3 2 2 4 4" xfId="8364" xr:uid="{00000000-0005-0000-0000-0000D4080000}"/>
    <cellStyle name="Normal 2 10 2 3 2 2 5" xfId="470" xr:uid="{00000000-0005-0000-0000-0000D5080000}"/>
    <cellStyle name="Normal 2 10 2 3 2 2 5 2" xfId="2865" xr:uid="{00000000-0005-0000-0000-0000D6080000}"/>
    <cellStyle name="Normal 2 10 2 3 2 2 5 2 2" xfId="9357" xr:uid="{00000000-0005-0000-0000-0000D7080000}"/>
    <cellStyle name="Normal 2 10 2 3 2 2 5 3" xfId="5258" xr:uid="{00000000-0005-0000-0000-0000D8080000}"/>
    <cellStyle name="Normal 2 10 2 3 2 2 5 3 2" xfId="11126" xr:uid="{00000000-0005-0000-0000-0000D9080000}"/>
    <cellStyle name="Normal 2 10 2 3 2 2 5 4" xfId="7588" xr:uid="{00000000-0005-0000-0000-0000DA080000}"/>
    <cellStyle name="Normal 2 10 2 3 2 2 6" xfId="2568" xr:uid="{00000000-0005-0000-0000-0000DB080000}"/>
    <cellStyle name="Normal 2 10 2 3 2 2 6 2" xfId="9102" xr:uid="{00000000-0005-0000-0000-0000DC080000}"/>
    <cellStyle name="Normal 2 10 2 3 2 2 7" xfId="4961" xr:uid="{00000000-0005-0000-0000-0000DD080000}"/>
    <cellStyle name="Normal 2 10 2 3 2 2 7 2" xfId="10871" xr:uid="{00000000-0005-0000-0000-0000DE080000}"/>
    <cellStyle name="Normal 2 10 2 3 2 2 8" xfId="7333" xr:uid="{00000000-0005-0000-0000-0000DF080000}"/>
    <cellStyle name="Normal 2 10 2 3 2 3" xfId="254" xr:uid="{00000000-0005-0000-0000-0000E0080000}"/>
    <cellStyle name="Normal 2 10 2 3 2 3 2" xfId="1715" xr:uid="{00000000-0005-0000-0000-0000E1080000}"/>
    <cellStyle name="Normal 2 10 2 3 2 3 2 2" xfId="4108" xr:uid="{00000000-0005-0000-0000-0000E2080000}"/>
    <cellStyle name="Normal 2 10 2 3 2 3 2 2 2" xfId="10282" xr:uid="{00000000-0005-0000-0000-0000E3080000}"/>
    <cellStyle name="Normal 2 10 2 3 2 3 2 3" xfId="6501" xr:uid="{00000000-0005-0000-0000-0000E4080000}"/>
    <cellStyle name="Normal 2 10 2 3 2 3 2 3 2" xfId="12051" xr:uid="{00000000-0005-0000-0000-0000E5080000}"/>
    <cellStyle name="Normal 2 10 2 3 2 3 2 4" xfId="8513" xr:uid="{00000000-0005-0000-0000-0000E6080000}"/>
    <cellStyle name="Normal 2 10 2 3 2 3 3" xfId="645" xr:uid="{00000000-0005-0000-0000-0000E7080000}"/>
    <cellStyle name="Normal 2 10 2 3 2 3 3 2" xfId="3038" xr:uid="{00000000-0005-0000-0000-0000E8080000}"/>
    <cellStyle name="Normal 2 10 2 3 2 3 3 2 2" xfId="9506" xr:uid="{00000000-0005-0000-0000-0000E9080000}"/>
    <cellStyle name="Normal 2 10 2 3 2 3 3 3" xfId="5431" xr:uid="{00000000-0005-0000-0000-0000EA080000}"/>
    <cellStyle name="Normal 2 10 2 3 2 3 3 3 2" xfId="11275" xr:uid="{00000000-0005-0000-0000-0000EB080000}"/>
    <cellStyle name="Normal 2 10 2 3 2 3 3 4" xfId="7737" xr:uid="{00000000-0005-0000-0000-0000EC080000}"/>
    <cellStyle name="Normal 2 10 2 3 2 3 4" xfId="2652" xr:uid="{00000000-0005-0000-0000-0000ED080000}"/>
    <cellStyle name="Normal 2 10 2 3 2 3 4 2" xfId="9174" xr:uid="{00000000-0005-0000-0000-0000EE080000}"/>
    <cellStyle name="Normal 2 10 2 3 2 3 5" xfId="5045" xr:uid="{00000000-0005-0000-0000-0000EF080000}"/>
    <cellStyle name="Normal 2 10 2 3 2 3 5 2" xfId="10943" xr:uid="{00000000-0005-0000-0000-0000F0080000}"/>
    <cellStyle name="Normal 2 10 2 3 2 3 6" xfId="7405" xr:uid="{00000000-0005-0000-0000-0000F1080000}"/>
    <cellStyle name="Normal 2 10 2 3 2 4" xfId="1030" xr:uid="{00000000-0005-0000-0000-0000F2080000}"/>
    <cellStyle name="Normal 2 10 2 3 2 4 2" xfId="2100" xr:uid="{00000000-0005-0000-0000-0000F3080000}"/>
    <cellStyle name="Normal 2 10 2 3 2 4 2 2" xfId="4493" xr:uid="{00000000-0005-0000-0000-0000F4080000}"/>
    <cellStyle name="Normal 2 10 2 3 2 4 2 2 2" xfId="10541" xr:uid="{00000000-0005-0000-0000-0000F5080000}"/>
    <cellStyle name="Normal 2 10 2 3 2 4 2 3" xfId="6886" xr:uid="{00000000-0005-0000-0000-0000F6080000}"/>
    <cellStyle name="Normal 2 10 2 3 2 4 2 3 2" xfId="12310" xr:uid="{00000000-0005-0000-0000-0000F7080000}"/>
    <cellStyle name="Normal 2 10 2 3 2 4 2 4" xfId="8772" xr:uid="{00000000-0005-0000-0000-0000F8080000}"/>
    <cellStyle name="Normal 2 10 2 3 2 4 3" xfId="3423" xr:uid="{00000000-0005-0000-0000-0000F9080000}"/>
    <cellStyle name="Normal 2 10 2 3 2 4 3 2" xfId="9765" xr:uid="{00000000-0005-0000-0000-0000FA080000}"/>
    <cellStyle name="Normal 2 10 2 3 2 4 4" xfId="5816" xr:uid="{00000000-0005-0000-0000-0000FB080000}"/>
    <cellStyle name="Normal 2 10 2 3 2 4 4 2" xfId="11534" xr:uid="{00000000-0005-0000-0000-0000FC080000}"/>
    <cellStyle name="Normal 2 10 2 3 2 4 5" xfId="7996" xr:uid="{00000000-0005-0000-0000-0000FD080000}"/>
    <cellStyle name="Normal 2 10 2 3 2 5" xfId="1414" xr:uid="{00000000-0005-0000-0000-0000FE080000}"/>
    <cellStyle name="Normal 2 10 2 3 2 5 2" xfId="3807" xr:uid="{00000000-0005-0000-0000-0000FF080000}"/>
    <cellStyle name="Normal 2 10 2 3 2 5 2 2" xfId="10023" xr:uid="{00000000-0005-0000-0000-000000090000}"/>
    <cellStyle name="Normal 2 10 2 3 2 5 3" xfId="6200" xr:uid="{00000000-0005-0000-0000-000001090000}"/>
    <cellStyle name="Normal 2 10 2 3 2 5 3 2" xfId="11792" xr:uid="{00000000-0005-0000-0000-000002090000}"/>
    <cellStyle name="Normal 2 10 2 3 2 5 4" xfId="8254" xr:uid="{00000000-0005-0000-0000-000003090000}"/>
    <cellStyle name="Normal 2 10 2 3 2 6" xfId="339" xr:uid="{00000000-0005-0000-0000-000004090000}"/>
    <cellStyle name="Normal 2 10 2 3 2 6 2" xfId="2737" xr:uid="{00000000-0005-0000-0000-000005090000}"/>
    <cellStyle name="Normal 2 10 2 3 2 6 2 2" xfId="9247" xr:uid="{00000000-0005-0000-0000-000006090000}"/>
    <cellStyle name="Normal 2 10 2 3 2 6 3" xfId="5130" xr:uid="{00000000-0005-0000-0000-000007090000}"/>
    <cellStyle name="Normal 2 10 2 3 2 6 3 2" xfId="11016" xr:uid="{00000000-0005-0000-0000-000008090000}"/>
    <cellStyle name="Normal 2 10 2 3 2 6 4" xfId="7478" xr:uid="{00000000-0005-0000-0000-000009090000}"/>
    <cellStyle name="Normal 2 10 2 3 2 7" xfId="2484" xr:uid="{00000000-0005-0000-0000-00000A090000}"/>
    <cellStyle name="Normal 2 10 2 3 2 7 2" xfId="9030" xr:uid="{00000000-0005-0000-0000-00000B090000}"/>
    <cellStyle name="Normal 2 10 2 3 2 8" xfId="4877" xr:uid="{00000000-0005-0000-0000-00000C090000}"/>
    <cellStyle name="Normal 2 10 2 3 2 8 2" xfId="10799" xr:uid="{00000000-0005-0000-0000-00000D090000}"/>
    <cellStyle name="Normal 2 10 2 3 2 9" xfId="7261" xr:uid="{00000000-0005-0000-0000-00000E090000}"/>
    <cellStyle name="Normal 2 10 2 3 3" xfId="128" xr:uid="{00000000-0005-0000-0000-00000F090000}"/>
    <cellStyle name="Normal 2 10 2 3 3 2" xfId="514" xr:uid="{00000000-0005-0000-0000-000010090000}"/>
    <cellStyle name="Normal 2 10 2 3 3 2 2" xfId="817" xr:uid="{00000000-0005-0000-0000-000011090000}"/>
    <cellStyle name="Normal 2 10 2 3 3 2 2 2" xfId="1887" xr:uid="{00000000-0005-0000-0000-000012090000}"/>
    <cellStyle name="Normal 2 10 2 3 3 2 2 2 2" xfId="4280" xr:uid="{00000000-0005-0000-0000-000013090000}"/>
    <cellStyle name="Normal 2 10 2 3 3 2 2 2 2 2" xfId="10430" xr:uid="{00000000-0005-0000-0000-000014090000}"/>
    <cellStyle name="Normal 2 10 2 3 3 2 2 2 3" xfId="6673" xr:uid="{00000000-0005-0000-0000-000015090000}"/>
    <cellStyle name="Normal 2 10 2 3 3 2 2 2 3 2" xfId="12199" xr:uid="{00000000-0005-0000-0000-000016090000}"/>
    <cellStyle name="Normal 2 10 2 3 3 2 2 2 4" xfId="8661" xr:uid="{00000000-0005-0000-0000-000017090000}"/>
    <cellStyle name="Normal 2 10 2 3 3 2 2 3" xfId="3210" xr:uid="{00000000-0005-0000-0000-000018090000}"/>
    <cellStyle name="Normal 2 10 2 3 3 2 2 3 2" xfId="9654" xr:uid="{00000000-0005-0000-0000-000019090000}"/>
    <cellStyle name="Normal 2 10 2 3 3 2 2 4" xfId="5603" xr:uid="{00000000-0005-0000-0000-00001A090000}"/>
    <cellStyle name="Normal 2 10 2 3 3 2 2 4 2" xfId="11423" xr:uid="{00000000-0005-0000-0000-00001B090000}"/>
    <cellStyle name="Normal 2 10 2 3 3 2 2 5" xfId="7885" xr:uid="{00000000-0005-0000-0000-00001C090000}"/>
    <cellStyle name="Normal 2 10 2 3 3 2 3" xfId="1202" xr:uid="{00000000-0005-0000-0000-00001D090000}"/>
    <cellStyle name="Normal 2 10 2 3 3 2 3 2" xfId="2272" xr:uid="{00000000-0005-0000-0000-00001E090000}"/>
    <cellStyle name="Normal 2 10 2 3 3 2 3 2 2" xfId="4665" xr:uid="{00000000-0005-0000-0000-00001F090000}"/>
    <cellStyle name="Normal 2 10 2 3 3 2 3 2 2 2" xfId="10689" xr:uid="{00000000-0005-0000-0000-000020090000}"/>
    <cellStyle name="Normal 2 10 2 3 3 2 3 2 3" xfId="7058" xr:uid="{00000000-0005-0000-0000-000021090000}"/>
    <cellStyle name="Normal 2 10 2 3 3 2 3 2 3 2" xfId="12458" xr:uid="{00000000-0005-0000-0000-000022090000}"/>
    <cellStyle name="Normal 2 10 2 3 3 2 3 2 4" xfId="8920" xr:uid="{00000000-0005-0000-0000-000023090000}"/>
    <cellStyle name="Normal 2 10 2 3 3 2 3 3" xfId="3595" xr:uid="{00000000-0005-0000-0000-000024090000}"/>
    <cellStyle name="Normal 2 10 2 3 3 2 3 3 2" xfId="9913" xr:uid="{00000000-0005-0000-0000-000025090000}"/>
    <cellStyle name="Normal 2 10 2 3 3 2 3 4" xfId="5988" xr:uid="{00000000-0005-0000-0000-000026090000}"/>
    <cellStyle name="Normal 2 10 2 3 3 2 3 4 2" xfId="11682" xr:uid="{00000000-0005-0000-0000-000027090000}"/>
    <cellStyle name="Normal 2 10 2 3 3 2 3 5" xfId="8144" xr:uid="{00000000-0005-0000-0000-000028090000}"/>
    <cellStyle name="Normal 2 10 2 3 3 2 4" xfId="1586" xr:uid="{00000000-0005-0000-0000-000029090000}"/>
    <cellStyle name="Normal 2 10 2 3 3 2 4 2" xfId="3979" xr:uid="{00000000-0005-0000-0000-00002A090000}"/>
    <cellStyle name="Normal 2 10 2 3 3 2 4 2 2" xfId="10171" xr:uid="{00000000-0005-0000-0000-00002B090000}"/>
    <cellStyle name="Normal 2 10 2 3 3 2 4 3" xfId="6372" xr:uid="{00000000-0005-0000-0000-00002C090000}"/>
    <cellStyle name="Normal 2 10 2 3 3 2 4 3 2" xfId="11940" xr:uid="{00000000-0005-0000-0000-00002D090000}"/>
    <cellStyle name="Normal 2 10 2 3 3 2 4 4" xfId="8402" xr:uid="{00000000-0005-0000-0000-00002E090000}"/>
    <cellStyle name="Normal 2 10 2 3 3 2 5" xfId="2909" xr:uid="{00000000-0005-0000-0000-00002F090000}"/>
    <cellStyle name="Normal 2 10 2 3 3 2 5 2" xfId="9395" xr:uid="{00000000-0005-0000-0000-000030090000}"/>
    <cellStyle name="Normal 2 10 2 3 3 2 6" xfId="5302" xr:uid="{00000000-0005-0000-0000-000031090000}"/>
    <cellStyle name="Normal 2 10 2 3 3 2 6 2" xfId="11164" xr:uid="{00000000-0005-0000-0000-000032090000}"/>
    <cellStyle name="Normal 2 10 2 3 3 2 7" xfId="7626" xr:uid="{00000000-0005-0000-0000-000033090000}"/>
    <cellStyle name="Normal 2 10 2 3 3 3" xfId="689" xr:uid="{00000000-0005-0000-0000-000034090000}"/>
    <cellStyle name="Normal 2 10 2 3 3 3 2" xfId="1759" xr:uid="{00000000-0005-0000-0000-000035090000}"/>
    <cellStyle name="Normal 2 10 2 3 3 3 2 2" xfId="4152" xr:uid="{00000000-0005-0000-0000-000036090000}"/>
    <cellStyle name="Normal 2 10 2 3 3 3 2 2 2" xfId="10320" xr:uid="{00000000-0005-0000-0000-000037090000}"/>
    <cellStyle name="Normal 2 10 2 3 3 3 2 3" xfId="6545" xr:uid="{00000000-0005-0000-0000-000038090000}"/>
    <cellStyle name="Normal 2 10 2 3 3 3 2 3 2" xfId="12089" xr:uid="{00000000-0005-0000-0000-000039090000}"/>
    <cellStyle name="Normal 2 10 2 3 3 3 2 4" xfId="8551" xr:uid="{00000000-0005-0000-0000-00003A090000}"/>
    <cellStyle name="Normal 2 10 2 3 3 3 3" xfId="3082" xr:uid="{00000000-0005-0000-0000-00003B090000}"/>
    <cellStyle name="Normal 2 10 2 3 3 3 3 2" xfId="9544" xr:uid="{00000000-0005-0000-0000-00003C090000}"/>
    <cellStyle name="Normal 2 10 2 3 3 3 4" xfId="5475" xr:uid="{00000000-0005-0000-0000-00003D090000}"/>
    <cellStyle name="Normal 2 10 2 3 3 3 4 2" xfId="11313" xr:uid="{00000000-0005-0000-0000-00003E090000}"/>
    <cellStyle name="Normal 2 10 2 3 3 3 5" xfId="7775" xr:uid="{00000000-0005-0000-0000-00003F090000}"/>
    <cellStyle name="Normal 2 10 2 3 3 4" xfId="1074" xr:uid="{00000000-0005-0000-0000-000040090000}"/>
    <cellStyle name="Normal 2 10 2 3 3 4 2" xfId="2144" xr:uid="{00000000-0005-0000-0000-000041090000}"/>
    <cellStyle name="Normal 2 10 2 3 3 4 2 2" xfId="4537" xr:uid="{00000000-0005-0000-0000-000042090000}"/>
    <cellStyle name="Normal 2 10 2 3 3 4 2 2 2" xfId="10579" xr:uid="{00000000-0005-0000-0000-000043090000}"/>
    <cellStyle name="Normal 2 10 2 3 3 4 2 3" xfId="6930" xr:uid="{00000000-0005-0000-0000-000044090000}"/>
    <cellStyle name="Normal 2 10 2 3 3 4 2 3 2" xfId="12348" xr:uid="{00000000-0005-0000-0000-000045090000}"/>
    <cellStyle name="Normal 2 10 2 3 3 4 2 4" xfId="8810" xr:uid="{00000000-0005-0000-0000-000046090000}"/>
    <cellStyle name="Normal 2 10 2 3 3 4 3" xfId="3467" xr:uid="{00000000-0005-0000-0000-000047090000}"/>
    <cellStyle name="Normal 2 10 2 3 3 4 3 2" xfId="9803" xr:uid="{00000000-0005-0000-0000-000048090000}"/>
    <cellStyle name="Normal 2 10 2 3 3 4 4" xfId="5860" xr:uid="{00000000-0005-0000-0000-000049090000}"/>
    <cellStyle name="Normal 2 10 2 3 3 4 4 2" xfId="11572" xr:uid="{00000000-0005-0000-0000-00004A090000}"/>
    <cellStyle name="Normal 2 10 2 3 3 4 5" xfId="8034" xr:uid="{00000000-0005-0000-0000-00004B090000}"/>
    <cellStyle name="Normal 2 10 2 3 3 5" xfId="1458" xr:uid="{00000000-0005-0000-0000-00004C090000}"/>
    <cellStyle name="Normal 2 10 2 3 3 5 2" xfId="3851" xr:uid="{00000000-0005-0000-0000-00004D090000}"/>
    <cellStyle name="Normal 2 10 2 3 3 5 2 2" xfId="10061" xr:uid="{00000000-0005-0000-0000-00004E090000}"/>
    <cellStyle name="Normal 2 10 2 3 3 5 3" xfId="6244" xr:uid="{00000000-0005-0000-0000-00004F090000}"/>
    <cellStyle name="Normal 2 10 2 3 3 5 3 2" xfId="11830" xr:uid="{00000000-0005-0000-0000-000050090000}"/>
    <cellStyle name="Normal 2 10 2 3 3 5 4" xfId="8292" xr:uid="{00000000-0005-0000-0000-000051090000}"/>
    <cellStyle name="Normal 2 10 2 3 3 6" xfId="385" xr:uid="{00000000-0005-0000-0000-000052090000}"/>
    <cellStyle name="Normal 2 10 2 3 3 6 2" xfId="2781" xr:uid="{00000000-0005-0000-0000-000053090000}"/>
    <cellStyle name="Normal 2 10 2 3 3 6 2 2" xfId="9285" xr:uid="{00000000-0005-0000-0000-000054090000}"/>
    <cellStyle name="Normal 2 10 2 3 3 6 3" xfId="5174" xr:uid="{00000000-0005-0000-0000-000055090000}"/>
    <cellStyle name="Normal 2 10 2 3 3 6 3 2" xfId="11054" xr:uid="{00000000-0005-0000-0000-000056090000}"/>
    <cellStyle name="Normal 2 10 2 3 3 6 4" xfId="7516" xr:uid="{00000000-0005-0000-0000-000057090000}"/>
    <cellStyle name="Normal 2 10 2 3 3 7" xfId="2526" xr:uid="{00000000-0005-0000-0000-000058090000}"/>
    <cellStyle name="Normal 2 10 2 3 3 7 2" xfId="9066" xr:uid="{00000000-0005-0000-0000-000059090000}"/>
    <cellStyle name="Normal 2 10 2 3 3 8" xfId="4919" xr:uid="{00000000-0005-0000-0000-00005A090000}"/>
    <cellStyle name="Normal 2 10 2 3 3 8 2" xfId="10835" xr:uid="{00000000-0005-0000-0000-00005B090000}"/>
    <cellStyle name="Normal 2 10 2 3 3 9" xfId="7297" xr:uid="{00000000-0005-0000-0000-00005C090000}"/>
    <cellStyle name="Normal 2 10 2 3 4" xfId="212" xr:uid="{00000000-0005-0000-0000-00005D090000}"/>
    <cellStyle name="Normal 2 10 2 3 4 2" xfId="731" xr:uid="{00000000-0005-0000-0000-00005E090000}"/>
    <cellStyle name="Normal 2 10 2 3 4 2 2" xfId="1801" xr:uid="{00000000-0005-0000-0000-00005F090000}"/>
    <cellStyle name="Normal 2 10 2 3 4 2 2 2" xfId="4194" xr:uid="{00000000-0005-0000-0000-000060090000}"/>
    <cellStyle name="Normal 2 10 2 3 4 2 2 2 2" xfId="10356" xr:uid="{00000000-0005-0000-0000-000061090000}"/>
    <cellStyle name="Normal 2 10 2 3 4 2 2 3" xfId="6587" xr:uid="{00000000-0005-0000-0000-000062090000}"/>
    <cellStyle name="Normal 2 10 2 3 4 2 2 3 2" xfId="12125" xr:uid="{00000000-0005-0000-0000-000063090000}"/>
    <cellStyle name="Normal 2 10 2 3 4 2 2 4" xfId="8587" xr:uid="{00000000-0005-0000-0000-000064090000}"/>
    <cellStyle name="Normal 2 10 2 3 4 2 3" xfId="3124" xr:uid="{00000000-0005-0000-0000-000065090000}"/>
    <cellStyle name="Normal 2 10 2 3 4 2 3 2" xfId="9580" xr:uid="{00000000-0005-0000-0000-000066090000}"/>
    <cellStyle name="Normal 2 10 2 3 4 2 4" xfId="5517" xr:uid="{00000000-0005-0000-0000-000067090000}"/>
    <cellStyle name="Normal 2 10 2 3 4 2 4 2" xfId="11349" xr:uid="{00000000-0005-0000-0000-000068090000}"/>
    <cellStyle name="Normal 2 10 2 3 4 2 5" xfId="7811" xr:uid="{00000000-0005-0000-0000-000069090000}"/>
    <cellStyle name="Normal 2 10 2 3 4 3" xfId="1116" xr:uid="{00000000-0005-0000-0000-00006A090000}"/>
    <cellStyle name="Normal 2 10 2 3 4 3 2" xfId="2186" xr:uid="{00000000-0005-0000-0000-00006B090000}"/>
    <cellStyle name="Normal 2 10 2 3 4 3 2 2" xfId="4579" xr:uid="{00000000-0005-0000-0000-00006C090000}"/>
    <cellStyle name="Normal 2 10 2 3 4 3 2 2 2" xfId="10615" xr:uid="{00000000-0005-0000-0000-00006D090000}"/>
    <cellStyle name="Normal 2 10 2 3 4 3 2 3" xfId="6972" xr:uid="{00000000-0005-0000-0000-00006E090000}"/>
    <cellStyle name="Normal 2 10 2 3 4 3 2 3 2" xfId="12384" xr:uid="{00000000-0005-0000-0000-00006F090000}"/>
    <cellStyle name="Normal 2 10 2 3 4 3 2 4" xfId="8846" xr:uid="{00000000-0005-0000-0000-000070090000}"/>
    <cellStyle name="Normal 2 10 2 3 4 3 3" xfId="3509" xr:uid="{00000000-0005-0000-0000-000071090000}"/>
    <cellStyle name="Normal 2 10 2 3 4 3 3 2" xfId="9839" xr:uid="{00000000-0005-0000-0000-000072090000}"/>
    <cellStyle name="Normal 2 10 2 3 4 3 4" xfId="5902" xr:uid="{00000000-0005-0000-0000-000073090000}"/>
    <cellStyle name="Normal 2 10 2 3 4 3 4 2" xfId="11608" xr:uid="{00000000-0005-0000-0000-000074090000}"/>
    <cellStyle name="Normal 2 10 2 3 4 3 5" xfId="8070" xr:uid="{00000000-0005-0000-0000-000075090000}"/>
    <cellStyle name="Normal 2 10 2 3 4 4" xfId="1500" xr:uid="{00000000-0005-0000-0000-000076090000}"/>
    <cellStyle name="Normal 2 10 2 3 4 4 2" xfId="3893" xr:uid="{00000000-0005-0000-0000-000077090000}"/>
    <cellStyle name="Normal 2 10 2 3 4 4 2 2" xfId="10097" xr:uid="{00000000-0005-0000-0000-000078090000}"/>
    <cellStyle name="Normal 2 10 2 3 4 4 3" xfId="6286" xr:uid="{00000000-0005-0000-0000-000079090000}"/>
    <cellStyle name="Normal 2 10 2 3 4 4 3 2" xfId="11866" xr:uid="{00000000-0005-0000-0000-00007A090000}"/>
    <cellStyle name="Normal 2 10 2 3 4 4 4" xfId="8328" xr:uid="{00000000-0005-0000-0000-00007B090000}"/>
    <cellStyle name="Normal 2 10 2 3 4 5" xfId="428" xr:uid="{00000000-0005-0000-0000-00007C090000}"/>
    <cellStyle name="Normal 2 10 2 3 4 5 2" xfId="2823" xr:uid="{00000000-0005-0000-0000-00007D090000}"/>
    <cellStyle name="Normal 2 10 2 3 4 5 2 2" xfId="9321" xr:uid="{00000000-0005-0000-0000-00007E090000}"/>
    <cellStyle name="Normal 2 10 2 3 4 5 3" xfId="5216" xr:uid="{00000000-0005-0000-0000-00007F090000}"/>
    <cellStyle name="Normal 2 10 2 3 4 5 3 2" xfId="11090" xr:uid="{00000000-0005-0000-0000-000080090000}"/>
    <cellStyle name="Normal 2 10 2 3 4 5 4" xfId="7552" xr:uid="{00000000-0005-0000-0000-000081090000}"/>
    <cellStyle name="Normal 2 10 2 3 4 6" xfId="2610" xr:uid="{00000000-0005-0000-0000-000082090000}"/>
    <cellStyle name="Normal 2 10 2 3 4 6 2" xfId="9138" xr:uid="{00000000-0005-0000-0000-000083090000}"/>
    <cellStyle name="Normal 2 10 2 3 4 7" xfId="5003" xr:uid="{00000000-0005-0000-0000-000084090000}"/>
    <cellStyle name="Normal 2 10 2 3 4 7 2" xfId="10907" xr:uid="{00000000-0005-0000-0000-000085090000}"/>
    <cellStyle name="Normal 2 10 2 3 4 8" xfId="7369" xr:uid="{00000000-0005-0000-0000-000086090000}"/>
    <cellStyle name="Normal 2 10 2 3 5" xfId="558" xr:uid="{00000000-0005-0000-0000-000087090000}"/>
    <cellStyle name="Normal 2 10 2 3 5 2" xfId="861" xr:uid="{00000000-0005-0000-0000-000088090000}"/>
    <cellStyle name="Normal 2 10 2 3 5 2 2" xfId="1931" xr:uid="{00000000-0005-0000-0000-000089090000}"/>
    <cellStyle name="Normal 2 10 2 3 5 2 2 2" xfId="4324" xr:uid="{00000000-0005-0000-0000-00008A090000}"/>
    <cellStyle name="Normal 2 10 2 3 5 2 2 2 2" xfId="10468" xr:uid="{00000000-0005-0000-0000-00008B090000}"/>
    <cellStyle name="Normal 2 10 2 3 5 2 2 3" xfId="6717" xr:uid="{00000000-0005-0000-0000-00008C090000}"/>
    <cellStyle name="Normal 2 10 2 3 5 2 2 3 2" xfId="12237" xr:uid="{00000000-0005-0000-0000-00008D090000}"/>
    <cellStyle name="Normal 2 10 2 3 5 2 2 4" xfId="8699" xr:uid="{00000000-0005-0000-0000-00008E090000}"/>
    <cellStyle name="Normal 2 10 2 3 5 2 3" xfId="3254" xr:uid="{00000000-0005-0000-0000-00008F090000}"/>
    <cellStyle name="Normal 2 10 2 3 5 2 3 2" xfId="9692" xr:uid="{00000000-0005-0000-0000-000090090000}"/>
    <cellStyle name="Normal 2 10 2 3 5 2 4" xfId="5647" xr:uid="{00000000-0005-0000-0000-000091090000}"/>
    <cellStyle name="Normal 2 10 2 3 5 2 4 2" xfId="11461" xr:uid="{00000000-0005-0000-0000-000092090000}"/>
    <cellStyle name="Normal 2 10 2 3 5 2 5" xfId="7923" xr:uid="{00000000-0005-0000-0000-000093090000}"/>
    <cellStyle name="Normal 2 10 2 3 5 3" xfId="1246" xr:uid="{00000000-0005-0000-0000-000094090000}"/>
    <cellStyle name="Normal 2 10 2 3 5 3 2" xfId="2316" xr:uid="{00000000-0005-0000-0000-000095090000}"/>
    <cellStyle name="Normal 2 10 2 3 5 3 2 2" xfId="4709" xr:uid="{00000000-0005-0000-0000-000096090000}"/>
    <cellStyle name="Normal 2 10 2 3 5 3 2 2 2" xfId="10727" xr:uid="{00000000-0005-0000-0000-000097090000}"/>
    <cellStyle name="Normal 2 10 2 3 5 3 2 3" xfId="7102" xr:uid="{00000000-0005-0000-0000-000098090000}"/>
    <cellStyle name="Normal 2 10 2 3 5 3 2 3 2" xfId="12496" xr:uid="{00000000-0005-0000-0000-000099090000}"/>
    <cellStyle name="Normal 2 10 2 3 5 3 2 4" xfId="8958" xr:uid="{00000000-0005-0000-0000-00009A090000}"/>
    <cellStyle name="Normal 2 10 2 3 5 3 3" xfId="3639" xr:uid="{00000000-0005-0000-0000-00009B090000}"/>
    <cellStyle name="Normal 2 10 2 3 5 3 3 2" xfId="9951" xr:uid="{00000000-0005-0000-0000-00009C090000}"/>
    <cellStyle name="Normal 2 10 2 3 5 3 4" xfId="6032" xr:uid="{00000000-0005-0000-0000-00009D090000}"/>
    <cellStyle name="Normal 2 10 2 3 5 3 4 2" xfId="11720" xr:uid="{00000000-0005-0000-0000-00009E090000}"/>
    <cellStyle name="Normal 2 10 2 3 5 3 5" xfId="8182" xr:uid="{00000000-0005-0000-0000-00009F090000}"/>
    <cellStyle name="Normal 2 10 2 3 5 4" xfId="1630" xr:uid="{00000000-0005-0000-0000-0000A0090000}"/>
    <cellStyle name="Normal 2 10 2 3 5 4 2" xfId="4023" xr:uid="{00000000-0005-0000-0000-0000A1090000}"/>
    <cellStyle name="Normal 2 10 2 3 5 4 2 2" xfId="10209" xr:uid="{00000000-0005-0000-0000-0000A2090000}"/>
    <cellStyle name="Normal 2 10 2 3 5 4 3" xfId="6416" xr:uid="{00000000-0005-0000-0000-0000A3090000}"/>
    <cellStyle name="Normal 2 10 2 3 5 4 3 2" xfId="11978" xr:uid="{00000000-0005-0000-0000-0000A4090000}"/>
    <cellStyle name="Normal 2 10 2 3 5 4 4" xfId="8440" xr:uid="{00000000-0005-0000-0000-0000A5090000}"/>
    <cellStyle name="Normal 2 10 2 3 5 5" xfId="2953" xr:uid="{00000000-0005-0000-0000-0000A6090000}"/>
    <cellStyle name="Normal 2 10 2 3 5 5 2" xfId="9433" xr:uid="{00000000-0005-0000-0000-0000A7090000}"/>
    <cellStyle name="Normal 2 10 2 3 5 6" xfId="5346" xr:uid="{00000000-0005-0000-0000-0000A8090000}"/>
    <cellStyle name="Normal 2 10 2 3 5 6 2" xfId="11202" xr:uid="{00000000-0005-0000-0000-0000A9090000}"/>
    <cellStyle name="Normal 2 10 2 3 5 7" xfId="7664" xr:uid="{00000000-0005-0000-0000-0000AA090000}"/>
    <cellStyle name="Normal 2 10 2 3 6" xfId="603" xr:uid="{00000000-0005-0000-0000-0000AB090000}"/>
    <cellStyle name="Normal 2 10 2 3 6 2" xfId="1673" xr:uid="{00000000-0005-0000-0000-0000AC090000}"/>
    <cellStyle name="Normal 2 10 2 3 6 2 2" xfId="4066" xr:uid="{00000000-0005-0000-0000-0000AD090000}"/>
    <cellStyle name="Normal 2 10 2 3 6 2 2 2" xfId="10246" xr:uid="{00000000-0005-0000-0000-0000AE090000}"/>
    <cellStyle name="Normal 2 10 2 3 6 2 3" xfId="6459" xr:uid="{00000000-0005-0000-0000-0000AF090000}"/>
    <cellStyle name="Normal 2 10 2 3 6 2 3 2" xfId="12015" xr:uid="{00000000-0005-0000-0000-0000B0090000}"/>
    <cellStyle name="Normal 2 10 2 3 6 2 4" xfId="8477" xr:uid="{00000000-0005-0000-0000-0000B1090000}"/>
    <cellStyle name="Normal 2 10 2 3 6 3" xfId="2996" xr:uid="{00000000-0005-0000-0000-0000B2090000}"/>
    <cellStyle name="Normal 2 10 2 3 6 3 2" xfId="9470" xr:uid="{00000000-0005-0000-0000-0000B3090000}"/>
    <cellStyle name="Normal 2 10 2 3 6 4" xfId="5389" xr:uid="{00000000-0005-0000-0000-0000B4090000}"/>
    <cellStyle name="Normal 2 10 2 3 6 4 2" xfId="11239" xr:uid="{00000000-0005-0000-0000-0000B5090000}"/>
    <cellStyle name="Normal 2 10 2 3 6 5" xfId="7701" xr:uid="{00000000-0005-0000-0000-0000B6090000}"/>
    <cellStyle name="Normal 2 10 2 3 7" xfId="988" xr:uid="{00000000-0005-0000-0000-0000B7090000}"/>
    <cellStyle name="Normal 2 10 2 3 7 2" xfId="2058" xr:uid="{00000000-0005-0000-0000-0000B8090000}"/>
    <cellStyle name="Normal 2 10 2 3 7 2 2" xfId="4451" xr:uid="{00000000-0005-0000-0000-0000B9090000}"/>
    <cellStyle name="Normal 2 10 2 3 7 2 2 2" xfId="10505" xr:uid="{00000000-0005-0000-0000-0000BA090000}"/>
    <cellStyle name="Normal 2 10 2 3 7 2 3" xfId="6844" xr:uid="{00000000-0005-0000-0000-0000BB090000}"/>
    <cellStyle name="Normal 2 10 2 3 7 2 3 2" xfId="12274" xr:uid="{00000000-0005-0000-0000-0000BC090000}"/>
    <cellStyle name="Normal 2 10 2 3 7 2 4" xfId="8736" xr:uid="{00000000-0005-0000-0000-0000BD090000}"/>
    <cellStyle name="Normal 2 10 2 3 7 3" xfId="3381" xr:uid="{00000000-0005-0000-0000-0000BE090000}"/>
    <cellStyle name="Normal 2 10 2 3 7 3 2" xfId="9729" xr:uid="{00000000-0005-0000-0000-0000BF090000}"/>
    <cellStyle name="Normal 2 10 2 3 7 4" xfId="5774" xr:uid="{00000000-0005-0000-0000-0000C0090000}"/>
    <cellStyle name="Normal 2 10 2 3 7 4 2" xfId="11498" xr:uid="{00000000-0005-0000-0000-0000C1090000}"/>
    <cellStyle name="Normal 2 10 2 3 7 5" xfId="7960" xr:uid="{00000000-0005-0000-0000-0000C2090000}"/>
    <cellStyle name="Normal 2 10 2 3 8" xfId="1372" xr:uid="{00000000-0005-0000-0000-0000C3090000}"/>
    <cellStyle name="Normal 2 10 2 3 8 2" xfId="3765" xr:uid="{00000000-0005-0000-0000-0000C4090000}"/>
    <cellStyle name="Normal 2 10 2 3 8 2 2" xfId="9987" xr:uid="{00000000-0005-0000-0000-0000C5090000}"/>
    <cellStyle name="Normal 2 10 2 3 8 3" xfId="6158" xr:uid="{00000000-0005-0000-0000-0000C6090000}"/>
    <cellStyle name="Normal 2 10 2 3 8 3 2" xfId="11756" xr:uid="{00000000-0005-0000-0000-0000C7090000}"/>
    <cellStyle name="Normal 2 10 2 3 8 4" xfId="8218" xr:uid="{00000000-0005-0000-0000-0000C8090000}"/>
    <cellStyle name="Normal 2 10 2 3 9" xfId="297" xr:uid="{00000000-0005-0000-0000-0000C9090000}"/>
    <cellStyle name="Normal 2 10 2 3 9 2" xfId="2695" xr:uid="{00000000-0005-0000-0000-0000CA090000}"/>
    <cellStyle name="Normal 2 10 2 3 9 2 2" xfId="9211" xr:uid="{00000000-0005-0000-0000-0000CB090000}"/>
    <cellStyle name="Normal 2 10 2 3 9 3" xfId="5088" xr:uid="{00000000-0005-0000-0000-0000CC090000}"/>
    <cellStyle name="Normal 2 10 2 3 9 3 2" xfId="10980" xr:uid="{00000000-0005-0000-0000-0000CD090000}"/>
    <cellStyle name="Normal 2 10 2 3 9 4" xfId="7442" xr:uid="{00000000-0005-0000-0000-0000CE090000}"/>
    <cellStyle name="Normal 2 10 2 4" xfId="58" xr:uid="{00000000-0005-0000-0000-0000CF090000}"/>
    <cellStyle name="Normal 2 10 2 4 2" xfId="142" xr:uid="{00000000-0005-0000-0000-0000D0090000}"/>
    <cellStyle name="Normal 2 10 2 4 2 2" xfId="745" xr:uid="{00000000-0005-0000-0000-0000D1090000}"/>
    <cellStyle name="Normal 2 10 2 4 2 2 2" xfId="1815" xr:uid="{00000000-0005-0000-0000-0000D2090000}"/>
    <cellStyle name="Normal 2 10 2 4 2 2 2 2" xfId="4208" xr:uid="{00000000-0005-0000-0000-0000D3090000}"/>
    <cellStyle name="Normal 2 10 2 4 2 2 2 2 2" xfId="10368" xr:uid="{00000000-0005-0000-0000-0000D4090000}"/>
    <cellStyle name="Normal 2 10 2 4 2 2 2 3" xfId="6601" xr:uid="{00000000-0005-0000-0000-0000D5090000}"/>
    <cellStyle name="Normal 2 10 2 4 2 2 2 3 2" xfId="12137" xr:uid="{00000000-0005-0000-0000-0000D6090000}"/>
    <cellStyle name="Normal 2 10 2 4 2 2 2 4" xfId="8599" xr:uid="{00000000-0005-0000-0000-0000D7090000}"/>
    <cellStyle name="Normal 2 10 2 4 2 2 3" xfId="3138" xr:uid="{00000000-0005-0000-0000-0000D8090000}"/>
    <cellStyle name="Normal 2 10 2 4 2 2 3 2" xfId="9592" xr:uid="{00000000-0005-0000-0000-0000D9090000}"/>
    <cellStyle name="Normal 2 10 2 4 2 2 4" xfId="5531" xr:uid="{00000000-0005-0000-0000-0000DA090000}"/>
    <cellStyle name="Normal 2 10 2 4 2 2 4 2" xfId="11361" xr:uid="{00000000-0005-0000-0000-0000DB090000}"/>
    <cellStyle name="Normal 2 10 2 4 2 2 5" xfId="7823" xr:uid="{00000000-0005-0000-0000-0000DC090000}"/>
    <cellStyle name="Normal 2 10 2 4 2 3" xfId="1130" xr:uid="{00000000-0005-0000-0000-0000DD090000}"/>
    <cellStyle name="Normal 2 10 2 4 2 3 2" xfId="2200" xr:uid="{00000000-0005-0000-0000-0000DE090000}"/>
    <cellStyle name="Normal 2 10 2 4 2 3 2 2" xfId="4593" xr:uid="{00000000-0005-0000-0000-0000DF090000}"/>
    <cellStyle name="Normal 2 10 2 4 2 3 2 2 2" xfId="10627" xr:uid="{00000000-0005-0000-0000-0000E0090000}"/>
    <cellStyle name="Normal 2 10 2 4 2 3 2 3" xfId="6986" xr:uid="{00000000-0005-0000-0000-0000E1090000}"/>
    <cellStyle name="Normal 2 10 2 4 2 3 2 3 2" xfId="12396" xr:uid="{00000000-0005-0000-0000-0000E2090000}"/>
    <cellStyle name="Normal 2 10 2 4 2 3 2 4" xfId="8858" xr:uid="{00000000-0005-0000-0000-0000E3090000}"/>
    <cellStyle name="Normal 2 10 2 4 2 3 3" xfId="3523" xr:uid="{00000000-0005-0000-0000-0000E4090000}"/>
    <cellStyle name="Normal 2 10 2 4 2 3 3 2" xfId="9851" xr:uid="{00000000-0005-0000-0000-0000E5090000}"/>
    <cellStyle name="Normal 2 10 2 4 2 3 4" xfId="5916" xr:uid="{00000000-0005-0000-0000-0000E6090000}"/>
    <cellStyle name="Normal 2 10 2 4 2 3 4 2" xfId="11620" xr:uid="{00000000-0005-0000-0000-0000E7090000}"/>
    <cellStyle name="Normal 2 10 2 4 2 3 5" xfId="8082" xr:uid="{00000000-0005-0000-0000-0000E8090000}"/>
    <cellStyle name="Normal 2 10 2 4 2 4" xfId="1514" xr:uid="{00000000-0005-0000-0000-0000E9090000}"/>
    <cellStyle name="Normal 2 10 2 4 2 4 2" xfId="3907" xr:uid="{00000000-0005-0000-0000-0000EA090000}"/>
    <cellStyle name="Normal 2 10 2 4 2 4 2 2" xfId="10109" xr:uid="{00000000-0005-0000-0000-0000EB090000}"/>
    <cellStyle name="Normal 2 10 2 4 2 4 3" xfId="6300" xr:uid="{00000000-0005-0000-0000-0000EC090000}"/>
    <cellStyle name="Normal 2 10 2 4 2 4 3 2" xfId="11878" xr:uid="{00000000-0005-0000-0000-0000ED090000}"/>
    <cellStyle name="Normal 2 10 2 4 2 4 4" xfId="8340" xr:uid="{00000000-0005-0000-0000-0000EE090000}"/>
    <cellStyle name="Normal 2 10 2 4 2 5" xfId="442" xr:uid="{00000000-0005-0000-0000-0000EF090000}"/>
    <cellStyle name="Normal 2 10 2 4 2 5 2" xfId="2837" xr:uid="{00000000-0005-0000-0000-0000F0090000}"/>
    <cellStyle name="Normal 2 10 2 4 2 5 2 2" xfId="9333" xr:uid="{00000000-0005-0000-0000-0000F1090000}"/>
    <cellStyle name="Normal 2 10 2 4 2 5 3" xfId="5230" xr:uid="{00000000-0005-0000-0000-0000F2090000}"/>
    <cellStyle name="Normal 2 10 2 4 2 5 3 2" xfId="11102" xr:uid="{00000000-0005-0000-0000-0000F3090000}"/>
    <cellStyle name="Normal 2 10 2 4 2 5 4" xfId="7564" xr:uid="{00000000-0005-0000-0000-0000F4090000}"/>
    <cellStyle name="Normal 2 10 2 4 2 6" xfId="2540" xr:uid="{00000000-0005-0000-0000-0000F5090000}"/>
    <cellStyle name="Normal 2 10 2 4 2 6 2" xfId="9078" xr:uid="{00000000-0005-0000-0000-0000F6090000}"/>
    <cellStyle name="Normal 2 10 2 4 2 7" xfId="4933" xr:uid="{00000000-0005-0000-0000-0000F7090000}"/>
    <cellStyle name="Normal 2 10 2 4 2 7 2" xfId="10847" xr:uid="{00000000-0005-0000-0000-0000F8090000}"/>
    <cellStyle name="Normal 2 10 2 4 2 8" xfId="7309" xr:uid="{00000000-0005-0000-0000-0000F9090000}"/>
    <cellStyle name="Normal 2 10 2 4 3" xfId="226" xr:uid="{00000000-0005-0000-0000-0000FA090000}"/>
    <cellStyle name="Normal 2 10 2 4 3 2" xfId="1687" xr:uid="{00000000-0005-0000-0000-0000FB090000}"/>
    <cellStyle name="Normal 2 10 2 4 3 2 2" xfId="4080" xr:uid="{00000000-0005-0000-0000-0000FC090000}"/>
    <cellStyle name="Normal 2 10 2 4 3 2 2 2" xfId="10258" xr:uid="{00000000-0005-0000-0000-0000FD090000}"/>
    <cellStyle name="Normal 2 10 2 4 3 2 3" xfId="6473" xr:uid="{00000000-0005-0000-0000-0000FE090000}"/>
    <cellStyle name="Normal 2 10 2 4 3 2 3 2" xfId="12027" xr:uid="{00000000-0005-0000-0000-0000FF090000}"/>
    <cellStyle name="Normal 2 10 2 4 3 2 4" xfId="8489" xr:uid="{00000000-0005-0000-0000-0000000A0000}"/>
    <cellStyle name="Normal 2 10 2 4 3 3" xfId="617" xr:uid="{00000000-0005-0000-0000-0000010A0000}"/>
    <cellStyle name="Normal 2 10 2 4 3 3 2" xfId="3010" xr:uid="{00000000-0005-0000-0000-0000020A0000}"/>
    <cellStyle name="Normal 2 10 2 4 3 3 2 2" xfId="9482" xr:uid="{00000000-0005-0000-0000-0000030A0000}"/>
    <cellStyle name="Normal 2 10 2 4 3 3 3" xfId="5403" xr:uid="{00000000-0005-0000-0000-0000040A0000}"/>
    <cellStyle name="Normal 2 10 2 4 3 3 3 2" xfId="11251" xr:uid="{00000000-0005-0000-0000-0000050A0000}"/>
    <cellStyle name="Normal 2 10 2 4 3 3 4" xfId="7713" xr:uid="{00000000-0005-0000-0000-0000060A0000}"/>
    <cellStyle name="Normal 2 10 2 4 3 4" xfId="2624" xr:uid="{00000000-0005-0000-0000-0000070A0000}"/>
    <cellStyle name="Normal 2 10 2 4 3 4 2" xfId="9150" xr:uid="{00000000-0005-0000-0000-0000080A0000}"/>
    <cellStyle name="Normal 2 10 2 4 3 5" xfId="5017" xr:uid="{00000000-0005-0000-0000-0000090A0000}"/>
    <cellStyle name="Normal 2 10 2 4 3 5 2" xfId="10919" xr:uid="{00000000-0005-0000-0000-00000A0A0000}"/>
    <cellStyle name="Normal 2 10 2 4 3 6" xfId="7381" xr:uid="{00000000-0005-0000-0000-00000B0A0000}"/>
    <cellStyle name="Normal 2 10 2 4 4" xfId="1002" xr:uid="{00000000-0005-0000-0000-00000C0A0000}"/>
    <cellStyle name="Normal 2 10 2 4 4 2" xfId="2072" xr:uid="{00000000-0005-0000-0000-00000D0A0000}"/>
    <cellStyle name="Normal 2 10 2 4 4 2 2" xfId="4465" xr:uid="{00000000-0005-0000-0000-00000E0A0000}"/>
    <cellStyle name="Normal 2 10 2 4 4 2 2 2" xfId="10517" xr:uid="{00000000-0005-0000-0000-00000F0A0000}"/>
    <cellStyle name="Normal 2 10 2 4 4 2 3" xfId="6858" xr:uid="{00000000-0005-0000-0000-0000100A0000}"/>
    <cellStyle name="Normal 2 10 2 4 4 2 3 2" xfId="12286" xr:uid="{00000000-0005-0000-0000-0000110A0000}"/>
    <cellStyle name="Normal 2 10 2 4 4 2 4" xfId="8748" xr:uid="{00000000-0005-0000-0000-0000120A0000}"/>
    <cellStyle name="Normal 2 10 2 4 4 3" xfId="3395" xr:uid="{00000000-0005-0000-0000-0000130A0000}"/>
    <cellStyle name="Normal 2 10 2 4 4 3 2" xfId="9741" xr:uid="{00000000-0005-0000-0000-0000140A0000}"/>
    <cellStyle name="Normal 2 10 2 4 4 4" xfId="5788" xr:uid="{00000000-0005-0000-0000-0000150A0000}"/>
    <cellStyle name="Normal 2 10 2 4 4 4 2" xfId="11510" xr:uid="{00000000-0005-0000-0000-0000160A0000}"/>
    <cellStyle name="Normal 2 10 2 4 4 5" xfId="7972" xr:uid="{00000000-0005-0000-0000-0000170A0000}"/>
    <cellStyle name="Normal 2 10 2 4 5" xfId="1386" xr:uid="{00000000-0005-0000-0000-0000180A0000}"/>
    <cellStyle name="Normal 2 10 2 4 5 2" xfId="3779" xr:uid="{00000000-0005-0000-0000-0000190A0000}"/>
    <cellStyle name="Normal 2 10 2 4 5 2 2" xfId="9999" xr:uid="{00000000-0005-0000-0000-00001A0A0000}"/>
    <cellStyle name="Normal 2 10 2 4 5 3" xfId="6172" xr:uid="{00000000-0005-0000-0000-00001B0A0000}"/>
    <cellStyle name="Normal 2 10 2 4 5 3 2" xfId="11768" xr:uid="{00000000-0005-0000-0000-00001C0A0000}"/>
    <cellStyle name="Normal 2 10 2 4 5 4" xfId="8230" xr:uid="{00000000-0005-0000-0000-00001D0A0000}"/>
    <cellStyle name="Normal 2 10 2 4 6" xfId="311" xr:uid="{00000000-0005-0000-0000-00001E0A0000}"/>
    <cellStyle name="Normal 2 10 2 4 6 2" xfId="2709" xr:uid="{00000000-0005-0000-0000-00001F0A0000}"/>
    <cellStyle name="Normal 2 10 2 4 6 2 2" xfId="9223" xr:uid="{00000000-0005-0000-0000-0000200A0000}"/>
    <cellStyle name="Normal 2 10 2 4 6 3" xfId="5102" xr:uid="{00000000-0005-0000-0000-0000210A0000}"/>
    <cellStyle name="Normal 2 10 2 4 6 3 2" xfId="10992" xr:uid="{00000000-0005-0000-0000-0000220A0000}"/>
    <cellStyle name="Normal 2 10 2 4 6 4" xfId="7454" xr:uid="{00000000-0005-0000-0000-0000230A0000}"/>
    <cellStyle name="Normal 2 10 2 4 7" xfId="2456" xr:uid="{00000000-0005-0000-0000-0000240A0000}"/>
    <cellStyle name="Normal 2 10 2 4 7 2" xfId="9006" xr:uid="{00000000-0005-0000-0000-0000250A0000}"/>
    <cellStyle name="Normal 2 10 2 4 8" xfId="4849" xr:uid="{00000000-0005-0000-0000-0000260A0000}"/>
    <cellStyle name="Normal 2 10 2 4 8 2" xfId="10775" xr:uid="{00000000-0005-0000-0000-0000270A0000}"/>
    <cellStyle name="Normal 2 10 2 4 9" xfId="7237" xr:uid="{00000000-0005-0000-0000-0000280A0000}"/>
    <cellStyle name="Normal 2 10 2 5" xfId="100" xr:uid="{00000000-0005-0000-0000-0000290A0000}"/>
    <cellStyle name="Normal 2 10 2 5 2" xfId="486" xr:uid="{00000000-0005-0000-0000-00002A0A0000}"/>
    <cellStyle name="Normal 2 10 2 5 2 2" xfId="789" xr:uid="{00000000-0005-0000-0000-00002B0A0000}"/>
    <cellStyle name="Normal 2 10 2 5 2 2 2" xfId="1859" xr:uid="{00000000-0005-0000-0000-00002C0A0000}"/>
    <cellStyle name="Normal 2 10 2 5 2 2 2 2" xfId="4252" xr:uid="{00000000-0005-0000-0000-00002D0A0000}"/>
    <cellStyle name="Normal 2 10 2 5 2 2 2 2 2" xfId="10406" xr:uid="{00000000-0005-0000-0000-00002E0A0000}"/>
    <cellStyle name="Normal 2 10 2 5 2 2 2 3" xfId="6645" xr:uid="{00000000-0005-0000-0000-00002F0A0000}"/>
    <cellStyle name="Normal 2 10 2 5 2 2 2 3 2" xfId="12175" xr:uid="{00000000-0005-0000-0000-0000300A0000}"/>
    <cellStyle name="Normal 2 10 2 5 2 2 2 4" xfId="8637" xr:uid="{00000000-0005-0000-0000-0000310A0000}"/>
    <cellStyle name="Normal 2 10 2 5 2 2 3" xfId="3182" xr:uid="{00000000-0005-0000-0000-0000320A0000}"/>
    <cellStyle name="Normal 2 10 2 5 2 2 3 2" xfId="9630" xr:uid="{00000000-0005-0000-0000-0000330A0000}"/>
    <cellStyle name="Normal 2 10 2 5 2 2 4" xfId="5575" xr:uid="{00000000-0005-0000-0000-0000340A0000}"/>
    <cellStyle name="Normal 2 10 2 5 2 2 4 2" xfId="11399" xr:uid="{00000000-0005-0000-0000-0000350A0000}"/>
    <cellStyle name="Normal 2 10 2 5 2 2 5" xfId="7861" xr:uid="{00000000-0005-0000-0000-0000360A0000}"/>
    <cellStyle name="Normal 2 10 2 5 2 3" xfId="1174" xr:uid="{00000000-0005-0000-0000-0000370A0000}"/>
    <cellStyle name="Normal 2 10 2 5 2 3 2" xfId="2244" xr:uid="{00000000-0005-0000-0000-0000380A0000}"/>
    <cellStyle name="Normal 2 10 2 5 2 3 2 2" xfId="4637" xr:uid="{00000000-0005-0000-0000-0000390A0000}"/>
    <cellStyle name="Normal 2 10 2 5 2 3 2 2 2" xfId="10665" xr:uid="{00000000-0005-0000-0000-00003A0A0000}"/>
    <cellStyle name="Normal 2 10 2 5 2 3 2 3" xfId="7030" xr:uid="{00000000-0005-0000-0000-00003B0A0000}"/>
    <cellStyle name="Normal 2 10 2 5 2 3 2 3 2" xfId="12434" xr:uid="{00000000-0005-0000-0000-00003C0A0000}"/>
    <cellStyle name="Normal 2 10 2 5 2 3 2 4" xfId="8896" xr:uid="{00000000-0005-0000-0000-00003D0A0000}"/>
    <cellStyle name="Normal 2 10 2 5 2 3 3" xfId="3567" xr:uid="{00000000-0005-0000-0000-00003E0A0000}"/>
    <cellStyle name="Normal 2 10 2 5 2 3 3 2" xfId="9889" xr:uid="{00000000-0005-0000-0000-00003F0A0000}"/>
    <cellStyle name="Normal 2 10 2 5 2 3 4" xfId="5960" xr:uid="{00000000-0005-0000-0000-0000400A0000}"/>
    <cellStyle name="Normal 2 10 2 5 2 3 4 2" xfId="11658" xr:uid="{00000000-0005-0000-0000-0000410A0000}"/>
    <cellStyle name="Normal 2 10 2 5 2 3 5" xfId="8120" xr:uid="{00000000-0005-0000-0000-0000420A0000}"/>
    <cellStyle name="Normal 2 10 2 5 2 4" xfId="1558" xr:uid="{00000000-0005-0000-0000-0000430A0000}"/>
    <cellStyle name="Normal 2 10 2 5 2 4 2" xfId="3951" xr:uid="{00000000-0005-0000-0000-0000440A0000}"/>
    <cellStyle name="Normal 2 10 2 5 2 4 2 2" xfId="10147" xr:uid="{00000000-0005-0000-0000-0000450A0000}"/>
    <cellStyle name="Normal 2 10 2 5 2 4 3" xfId="6344" xr:uid="{00000000-0005-0000-0000-0000460A0000}"/>
    <cellStyle name="Normal 2 10 2 5 2 4 3 2" xfId="11916" xr:uid="{00000000-0005-0000-0000-0000470A0000}"/>
    <cellStyle name="Normal 2 10 2 5 2 4 4" xfId="8378" xr:uid="{00000000-0005-0000-0000-0000480A0000}"/>
    <cellStyle name="Normal 2 10 2 5 2 5" xfId="2881" xr:uid="{00000000-0005-0000-0000-0000490A0000}"/>
    <cellStyle name="Normal 2 10 2 5 2 5 2" xfId="9371" xr:uid="{00000000-0005-0000-0000-00004A0A0000}"/>
    <cellStyle name="Normal 2 10 2 5 2 6" xfId="5274" xr:uid="{00000000-0005-0000-0000-00004B0A0000}"/>
    <cellStyle name="Normal 2 10 2 5 2 6 2" xfId="11140" xr:uid="{00000000-0005-0000-0000-00004C0A0000}"/>
    <cellStyle name="Normal 2 10 2 5 2 7" xfId="7602" xr:uid="{00000000-0005-0000-0000-00004D0A0000}"/>
    <cellStyle name="Normal 2 10 2 5 3" xfId="661" xr:uid="{00000000-0005-0000-0000-00004E0A0000}"/>
    <cellStyle name="Normal 2 10 2 5 3 2" xfId="1731" xr:uid="{00000000-0005-0000-0000-00004F0A0000}"/>
    <cellStyle name="Normal 2 10 2 5 3 2 2" xfId="4124" xr:uid="{00000000-0005-0000-0000-0000500A0000}"/>
    <cellStyle name="Normal 2 10 2 5 3 2 2 2" xfId="10296" xr:uid="{00000000-0005-0000-0000-0000510A0000}"/>
    <cellStyle name="Normal 2 10 2 5 3 2 3" xfId="6517" xr:uid="{00000000-0005-0000-0000-0000520A0000}"/>
    <cellStyle name="Normal 2 10 2 5 3 2 3 2" xfId="12065" xr:uid="{00000000-0005-0000-0000-0000530A0000}"/>
    <cellStyle name="Normal 2 10 2 5 3 2 4" xfId="8527" xr:uid="{00000000-0005-0000-0000-0000540A0000}"/>
    <cellStyle name="Normal 2 10 2 5 3 3" xfId="3054" xr:uid="{00000000-0005-0000-0000-0000550A0000}"/>
    <cellStyle name="Normal 2 10 2 5 3 3 2" xfId="9520" xr:uid="{00000000-0005-0000-0000-0000560A0000}"/>
    <cellStyle name="Normal 2 10 2 5 3 4" xfId="5447" xr:uid="{00000000-0005-0000-0000-0000570A0000}"/>
    <cellStyle name="Normal 2 10 2 5 3 4 2" xfId="11289" xr:uid="{00000000-0005-0000-0000-0000580A0000}"/>
    <cellStyle name="Normal 2 10 2 5 3 5" xfId="7751" xr:uid="{00000000-0005-0000-0000-0000590A0000}"/>
    <cellStyle name="Normal 2 10 2 5 4" xfId="1046" xr:uid="{00000000-0005-0000-0000-00005A0A0000}"/>
    <cellStyle name="Normal 2 10 2 5 4 2" xfId="2116" xr:uid="{00000000-0005-0000-0000-00005B0A0000}"/>
    <cellStyle name="Normal 2 10 2 5 4 2 2" xfId="4509" xr:uid="{00000000-0005-0000-0000-00005C0A0000}"/>
    <cellStyle name="Normal 2 10 2 5 4 2 2 2" xfId="10555" xr:uid="{00000000-0005-0000-0000-00005D0A0000}"/>
    <cellStyle name="Normal 2 10 2 5 4 2 3" xfId="6902" xr:uid="{00000000-0005-0000-0000-00005E0A0000}"/>
    <cellStyle name="Normal 2 10 2 5 4 2 3 2" xfId="12324" xr:uid="{00000000-0005-0000-0000-00005F0A0000}"/>
    <cellStyle name="Normal 2 10 2 5 4 2 4" xfId="8786" xr:uid="{00000000-0005-0000-0000-0000600A0000}"/>
    <cellStyle name="Normal 2 10 2 5 4 3" xfId="3439" xr:uid="{00000000-0005-0000-0000-0000610A0000}"/>
    <cellStyle name="Normal 2 10 2 5 4 3 2" xfId="9779" xr:uid="{00000000-0005-0000-0000-0000620A0000}"/>
    <cellStyle name="Normal 2 10 2 5 4 4" xfId="5832" xr:uid="{00000000-0005-0000-0000-0000630A0000}"/>
    <cellStyle name="Normal 2 10 2 5 4 4 2" xfId="11548" xr:uid="{00000000-0005-0000-0000-0000640A0000}"/>
    <cellStyle name="Normal 2 10 2 5 4 5" xfId="8010" xr:uid="{00000000-0005-0000-0000-0000650A0000}"/>
    <cellStyle name="Normal 2 10 2 5 5" xfId="1430" xr:uid="{00000000-0005-0000-0000-0000660A0000}"/>
    <cellStyle name="Normal 2 10 2 5 5 2" xfId="3823" xr:uid="{00000000-0005-0000-0000-0000670A0000}"/>
    <cellStyle name="Normal 2 10 2 5 5 2 2" xfId="10037" xr:uid="{00000000-0005-0000-0000-0000680A0000}"/>
    <cellStyle name="Normal 2 10 2 5 5 3" xfId="6216" xr:uid="{00000000-0005-0000-0000-0000690A0000}"/>
    <cellStyle name="Normal 2 10 2 5 5 3 2" xfId="11806" xr:uid="{00000000-0005-0000-0000-00006A0A0000}"/>
    <cellStyle name="Normal 2 10 2 5 5 4" xfId="8268" xr:uid="{00000000-0005-0000-0000-00006B0A0000}"/>
    <cellStyle name="Normal 2 10 2 5 6" xfId="357" xr:uid="{00000000-0005-0000-0000-00006C0A0000}"/>
    <cellStyle name="Normal 2 10 2 5 6 2" xfId="2753" xr:uid="{00000000-0005-0000-0000-00006D0A0000}"/>
    <cellStyle name="Normal 2 10 2 5 6 2 2" xfId="9261" xr:uid="{00000000-0005-0000-0000-00006E0A0000}"/>
    <cellStyle name="Normal 2 10 2 5 6 3" xfId="5146" xr:uid="{00000000-0005-0000-0000-00006F0A0000}"/>
    <cellStyle name="Normal 2 10 2 5 6 3 2" xfId="11030" xr:uid="{00000000-0005-0000-0000-0000700A0000}"/>
    <cellStyle name="Normal 2 10 2 5 6 4" xfId="7492" xr:uid="{00000000-0005-0000-0000-0000710A0000}"/>
    <cellStyle name="Normal 2 10 2 5 7" xfId="2498" xr:uid="{00000000-0005-0000-0000-0000720A0000}"/>
    <cellStyle name="Normal 2 10 2 5 7 2" xfId="9042" xr:uid="{00000000-0005-0000-0000-0000730A0000}"/>
    <cellStyle name="Normal 2 10 2 5 8" xfId="4891" xr:uid="{00000000-0005-0000-0000-0000740A0000}"/>
    <cellStyle name="Normal 2 10 2 5 8 2" xfId="10811" xr:uid="{00000000-0005-0000-0000-0000750A0000}"/>
    <cellStyle name="Normal 2 10 2 5 9" xfId="7273" xr:uid="{00000000-0005-0000-0000-0000760A0000}"/>
    <cellStyle name="Normal 2 10 2 6" xfId="184" xr:uid="{00000000-0005-0000-0000-0000770A0000}"/>
    <cellStyle name="Normal 2 10 2 6 2" xfId="703" xr:uid="{00000000-0005-0000-0000-0000780A0000}"/>
    <cellStyle name="Normal 2 10 2 6 2 2" xfId="1773" xr:uid="{00000000-0005-0000-0000-0000790A0000}"/>
    <cellStyle name="Normal 2 10 2 6 2 2 2" xfId="4166" xr:uid="{00000000-0005-0000-0000-00007A0A0000}"/>
    <cellStyle name="Normal 2 10 2 6 2 2 2 2" xfId="10332" xr:uid="{00000000-0005-0000-0000-00007B0A0000}"/>
    <cellStyle name="Normal 2 10 2 6 2 2 3" xfId="6559" xr:uid="{00000000-0005-0000-0000-00007C0A0000}"/>
    <cellStyle name="Normal 2 10 2 6 2 2 3 2" xfId="12101" xr:uid="{00000000-0005-0000-0000-00007D0A0000}"/>
    <cellStyle name="Normal 2 10 2 6 2 2 4" xfId="8563" xr:uid="{00000000-0005-0000-0000-00007E0A0000}"/>
    <cellStyle name="Normal 2 10 2 6 2 3" xfId="3096" xr:uid="{00000000-0005-0000-0000-00007F0A0000}"/>
    <cellStyle name="Normal 2 10 2 6 2 3 2" xfId="9556" xr:uid="{00000000-0005-0000-0000-0000800A0000}"/>
    <cellStyle name="Normal 2 10 2 6 2 4" xfId="5489" xr:uid="{00000000-0005-0000-0000-0000810A0000}"/>
    <cellStyle name="Normal 2 10 2 6 2 4 2" xfId="11325" xr:uid="{00000000-0005-0000-0000-0000820A0000}"/>
    <cellStyle name="Normal 2 10 2 6 2 5" xfId="7787" xr:uid="{00000000-0005-0000-0000-0000830A0000}"/>
    <cellStyle name="Normal 2 10 2 6 3" xfId="1088" xr:uid="{00000000-0005-0000-0000-0000840A0000}"/>
    <cellStyle name="Normal 2 10 2 6 3 2" xfId="2158" xr:uid="{00000000-0005-0000-0000-0000850A0000}"/>
    <cellStyle name="Normal 2 10 2 6 3 2 2" xfId="4551" xr:uid="{00000000-0005-0000-0000-0000860A0000}"/>
    <cellStyle name="Normal 2 10 2 6 3 2 2 2" xfId="10591" xr:uid="{00000000-0005-0000-0000-0000870A0000}"/>
    <cellStyle name="Normal 2 10 2 6 3 2 3" xfId="6944" xr:uid="{00000000-0005-0000-0000-0000880A0000}"/>
    <cellStyle name="Normal 2 10 2 6 3 2 3 2" xfId="12360" xr:uid="{00000000-0005-0000-0000-0000890A0000}"/>
    <cellStyle name="Normal 2 10 2 6 3 2 4" xfId="8822" xr:uid="{00000000-0005-0000-0000-00008A0A0000}"/>
    <cellStyle name="Normal 2 10 2 6 3 3" xfId="3481" xr:uid="{00000000-0005-0000-0000-00008B0A0000}"/>
    <cellStyle name="Normal 2 10 2 6 3 3 2" xfId="9815" xr:uid="{00000000-0005-0000-0000-00008C0A0000}"/>
    <cellStyle name="Normal 2 10 2 6 3 4" xfId="5874" xr:uid="{00000000-0005-0000-0000-00008D0A0000}"/>
    <cellStyle name="Normal 2 10 2 6 3 4 2" xfId="11584" xr:uid="{00000000-0005-0000-0000-00008E0A0000}"/>
    <cellStyle name="Normal 2 10 2 6 3 5" xfId="8046" xr:uid="{00000000-0005-0000-0000-00008F0A0000}"/>
    <cellStyle name="Normal 2 10 2 6 4" xfId="1472" xr:uid="{00000000-0005-0000-0000-0000900A0000}"/>
    <cellStyle name="Normal 2 10 2 6 4 2" xfId="3865" xr:uid="{00000000-0005-0000-0000-0000910A0000}"/>
    <cellStyle name="Normal 2 10 2 6 4 2 2" xfId="10073" xr:uid="{00000000-0005-0000-0000-0000920A0000}"/>
    <cellStyle name="Normal 2 10 2 6 4 3" xfId="6258" xr:uid="{00000000-0005-0000-0000-0000930A0000}"/>
    <cellStyle name="Normal 2 10 2 6 4 3 2" xfId="11842" xr:uid="{00000000-0005-0000-0000-0000940A0000}"/>
    <cellStyle name="Normal 2 10 2 6 4 4" xfId="8304" xr:uid="{00000000-0005-0000-0000-0000950A0000}"/>
    <cellStyle name="Normal 2 10 2 6 5" xfId="400" xr:uid="{00000000-0005-0000-0000-0000960A0000}"/>
    <cellStyle name="Normal 2 10 2 6 5 2" xfId="2795" xr:uid="{00000000-0005-0000-0000-0000970A0000}"/>
    <cellStyle name="Normal 2 10 2 6 5 2 2" xfId="9297" xr:uid="{00000000-0005-0000-0000-0000980A0000}"/>
    <cellStyle name="Normal 2 10 2 6 5 3" xfId="5188" xr:uid="{00000000-0005-0000-0000-0000990A0000}"/>
    <cellStyle name="Normal 2 10 2 6 5 3 2" xfId="11066" xr:uid="{00000000-0005-0000-0000-00009A0A0000}"/>
    <cellStyle name="Normal 2 10 2 6 5 4" xfId="7528" xr:uid="{00000000-0005-0000-0000-00009B0A0000}"/>
    <cellStyle name="Normal 2 10 2 6 6" xfId="2582" xr:uid="{00000000-0005-0000-0000-00009C0A0000}"/>
    <cellStyle name="Normal 2 10 2 6 6 2" xfId="9114" xr:uid="{00000000-0005-0000-0000-00009D0A0000}"/>
    <cellStyle name="Normal 2 10 2 6 7" xfId="4975" xr:uid="{00000000-0005-0000-0000-00009E0A0000}"/>
    <cellStyle name="Normal 2 10 2 6 7 2" xfId="10883" xr:uid="{00000000-0005-0000-0000-00009F0A0000}"/>
    <cellStyle name="Normal 2 10 2 6 8" xfId="7345" xr:uid="{00000000-0005-0000-0000-0000A00A0000}"/>
    <cellStyle name="Normal 2 10 2 7" xfId="530" xr:uid="{00000000-0005-0000-0000-0000A10A0000}"/>
    <cellStyle name="Normal 2 10 2 7 2" xfId="833" xr:uid="{00000000-0005-0000-0000-0000A20A0000}"/>
    <cellStyle name="Normal 2 10 2 7 2 2" xfId="1903" xr:uid="{00000000-0005-0000-0000-0000A30A0000}"/>
    <cellStyle name="Normal 2 10 2 7 2 2 2" xfId="4296" xr:uid="{00000000-0005-0000-0000-0000A40A0000}"/>
    <cellStyle name="Normal 2 10 2 7 2 2 2 2" xfId="10444" xr:uid="{00000000-0005-0000-0000-0000A50A0000}"/>
    <cellStyle name="Normal 2 10 2 7 2 2 3" xfId="6689" xr:uid="{00000000-0005-0000-0000-0000A60A0000}"/>
    <cellStyle name="Normal 2 10 2 7 2 2 3 2" xfId="12213" xr:uid="{00000000-0005-0000-0000-0000A70A0000}"/>
    <cellStyle name="Normal 2 10 2 7 2 2 4" xfId="8675" xr:uid="{00000000-0005-0000-0000-0000A80A0000}"/>
    <cellStyle name="Normal 2 10 2 7 2 3" xfId="3226" xr:uid="{00000000-0005-0000-0000-0000A90A0000}"/>
    <cellStyle name="Normal 2 10 2 7 2 3 2" xfId="9668" xr:uid="{00000000-0005-0000-0000-0000AA0A0000}"/>
    <cellStyle name="Normal 2 10 2 7 2 4" xfId="5619" xr:uid="{00000000-0005-0000-0000-0000AB0A0000}"/>
    <cellStyle name="Normal 2 10 2 7 2 4 2" xfId="11437" xr:uid="{00000000-0005-0000-0000-0000AC0A0000}"/>
    <cellStyle name="Normal 2 10 2 7 2 5" xfId="7899" xr:uid="{00000000-0005-0000-0000-0000AD0A0000}"/>
    <cellStyle name="Normal 2 10 2 7 3" xfId="1218" xr:uid="{00000000-0005-0000-0000-0000AE0A0000}"/>
    <cellStyle name="Normal 2 10 2 7 3 2" xfId="2288" xr:uid="{00000000-0005-0000-0000-0000AF0A0000}"/>
    <cellStyle name="Normal 2 10 2 7 3 2 2" xfId="4681" xr:uid="{00000000-0005-0000-0000-0000B00A0000}"/>
    <cellStyle name="Normal 2 10 2 7 3 2 2 2" xfId="10703" xr:uid="{00000000-0005-0000-0000-0000B10A0000}"/>
    <cellStyle name="Normal 2 10 2 7 3 2 3" xfId="7074" xr:uid="{00000000-0005-0000-0000-0000B20A0000}"/>
    <cellStyle name="Normal 2 10 2 7 3 2 3 2" xfId="12472" xr:uid="{00000000-0005-0000-0000-0000B30A0000}"/>
    <cellStyle name="Normal 2 10 2 7 3 2 4" xfId="8934" xr:uid="{00000000-0005-0000-0000-0000B40A0000}"/>
    <cellStyle name="Normal 2 10 2 7 3 3" xfId="3611" xr:uid="{00000000-0005-0000-0000-0000B50A0000}"/>
    <cellStyle name="Normal 2 10 2 7 3 3 2" xfId="9927" xr:uid="{00000000-0005-0000-0000-0000B60A0000}"/>
    <cellStyle name="Normal 2 10 2 7 3 4" xfId="6004" xr:uid="{00000000-0005-0000-0000-0000B70A0000}"/>
    <cellStyle name="Normal 2 10 2 7 3 4 2" xfId="11696" xr:uid="{00000000-0005-0000-0000-0000B80A0000}"/>
    <cellStyle name="Normal 2 10 2 7 3 5" xfId="8158" xr:uid="{00000000-0005-0000-0000-0000B90A0000}"/>
    <cellStyle name="Normal 2 10 2 7 4" xfId="1602" xr:uid="{00000000-0005-0000-0000-0000BA0A0000}"/>
    <cellStyle name="Normal 2 10 2 7 4 2" xfId="3995" xr:uid="{00000000-0005-0000-0000-0000BB0A0000}"/>
    <cellStyle name="Normal 2 10 2 7 4 2 2" xfId="10185" xr:uid="{00000000-0005-0000-0000-0000BC0A0000}"/>
    <cellStyle name="Normal 2 10 2 7 4 3" xfId="6388" xr:uid="{00000000-0005-0000-0000-0000BD0A0000}"/>
    <cellStyle name="Normal 2 10 2 7 4 3 2" xfId="11954" xr:uid="{00000000-0005-0000-0000-0000BE0A0000}"/>
    <cellStyle name="Normal 2 10 2 7 4 4" xfId="8416" xr:uid="{00000000-0005-0000-0000-0000BF0A0000}"/>
    <cellStyle name="Normal 2 10 2 7 5" xfId="2925" xr:uid="{00000000-0005-0000-0000-0000C00A0000}"/>
    <cellStyle name="Normal 2 10 2 7 5 2" xfId="9409" xr:uid="{00000000-0005-0000-0000-0000C10A0000}"/>
    <cellStyle name="Normal 2 10 2 7 6" xfId="5318" xr:uid="{00000000-0005-0000-0000-0000C20A0000}"/>
    <cellStyle name="Normal 2 10 2 7 6 2" xfId="11178" xr:uid="{00000000-0005-0000-0000-0000C30A0000}"/>
    <cellStyle name="Normal 2 10 2 7 7" xfId="7640" xr:uid="{00000000-0005-0000-0000-0000C40A0000}"/>
    <cellStyle name="Normal 2 10 2 8" xfId="575" xr:uid="{00000000-0005-0000-0000-0000C50A0000}"/>
    <cellStyle name="Normal 2 10 2 8 2" xfId="1645" xr:uid="{00000000-0005-0000-0000-0000C60A0000}"/>
    <cellStyle name="Normal 2 10 2 8 2 2" xfId="4038" xr:uid="{00000000-0005-0000-0000-0000C70A0000}"/>
    <cellStyle name="Normal 2 10 2 8 2 2 2" xfId="10222" xr:uid="{00000000-0005-0000-0000-0000C80A0000}"/>
    <cellStyle name="Normal 2 10 2 8 2 3" xfId="6431" xr:uid="{00000000-0005-0000-0000-0000C90A0000}"/>
    <cellStyle name="Normal 2 10 2 8 2 3 2" xfId="11991" xr:uid="{00000000-0005-0000-0000-0000CA0A0000}"/>
    <cellStyle name="Normal 2 10 2 8 2 4" xfId="8453" xr:uid="{00000000-0005-0000-0000-0000CB0A0000}"/>
    <cellStyle name="Normal 2 10 2 8 3" xfId="2968" xr:uid="{00000000-0005-0000-0000-0000CC0A0000}"/>
    <cellStyle name="Normal 2 10 2 8 3 2" xfId="9446" xr:uid="{00000000-0005-0000-0000-0000CD0A0000}"/>
    <cellStyle name="Normal 2 10 2 8 4" xfId="5361" xr:uid="{00000000-0005-0000-0000-0000CE0A0000}"/>
    <cellStyle name="Normal 2 10 2 8 4 2" xfId="11215" xr:uid="{00000000-0005-0000-0000-0000CF0A0000}"/>
    <cellStyle name="Normal 2 10 2 8 5" xfId="7677" xr:uid="{00000000-0005-0000-0000-0000D00A0000}"/>
    <cellStyle name="Normal 2 10 2 9" xfId="960" xr:uid="{00000000-0005-0000-0000-0000D10A0000}"/>
    <cellStyle name="Normal 2 10 2 9 2" xfId="2030" xr:uid="{00000000-0005-0000-0000-0000D20A0000}"/>
    <cellStyle name="Normal 2 10 2 9 2 2" xfId="4423" xr:uid="{00000000-0005-0000-0000-0000D30A0000}"/>
    <cellStyle name="Normal 2 10 2 9 2 2 2" xfId="10481" xr:uid="{00000000-0005-0000-0000-0000D40A0000}"/>
    <cellStyle name="Normal 2 10 2 9 2 3" xfId="6816" xr:uid="{00000000-0005-0000-0000-0000D50A0000}"/>
    <cellStyle name="Normal 2 10 2 9 2 3 2" xfId="12250" xr:uid="{00000000-0005-0000-0000-0000D60A0000}"/>
    <cellStyle name="Normal 2 10 2 9 2 4" xfId="8712" xr:uid="{00000000-0005-0000-0000-0000D70A0000}"/>
    <cellStyle name="Normal 2 10 2 9 3" xfId="3353" xr:uid="{00000000-0005-0000-0000-0000D80A0000}"/>
    <cellStyle name="Normal 2 10 2 9 3 2" xfId="9705" xr:uid="{00000000-0005-0000-0000-0000D90A0000}"/>
    <cellStyle name="Normal 2 10 2 9 4" xfId="5746" xr:uid="{00000000-0005-0000-0000-0000DA0A0000}"/>
    <cellStyle name="Normal 2 10 2 9 4 2" xfId="11474" xr:uid="{00000000-0005-0000-0000-0000DB0A0000}"/>
    <cellStyle name="Normal 2 10 2 9 5" xfId="7936" xr:uid="{00000000-0005-0000-0000-0000DC0A0000}"/>
    <cellStyle name="Normal 2 10 3" xfId="24" xr:uid="{00000000-0005-0000-0000-0000DD0A0000}"/>
    <cellStyle name="Normal 2 10 3 10" xfId="2422" xr:uid="{00000000-0005-0000-0000-0000DE0A0000}"/>
    <cellStyle name="Normal 2 10 3 10 2" xfId="8975" xr:uid="{00000000-0005-0000-0000-0000DF0A0000}"/>
    <cellStyle name="Normal 2 10 3 11" xfId="4815" xr:uid="{00000000-0005-0000-0000-0000E00A0000}"/>
    <cellStyle name="Normal 2 10 3 11 2" xfId="10744" xr:uid="{00000000-0005-0000-0000-0000E10A0000}"/>
    <cellStyle name="Normal 2 10 3 12" xfId="7206" xr:uid="{00000000-0005-0000-0000-0000E20A0000}"/>
    <cellStyle name="Normal 2 10 3 2" xfId="66" xr:uid="{00000000-0005-0000-0000-0000E30A0000}"/>
    <cellStyle name="Normal 2 10 3 2 2" xfId="150" xr:uid="{00000000-0005-0000-0000-0000E40A0000}"/>
    <cellStyle name="Normal 2 10 3 2 2 2" xfId="753" xr:uid="{00000000-0005-0000-0000-0000E50A0000}"/>
    <cellStyle name="Normal 2 10 3 2 2 2 2" xfId="1823" xr:uid="{00000000-0005-0000-0000-0000E60A0000}"/>
    <cellStyle name="Normal 2 10 3 2 2 2 2 2" xfId="4216" xr:uid="{00000000-0005-0000-0000-0000E70A0000}"/>
    <cellStyle name="Normal 2 10 3 2 2 2 2 2 2" xfId="10373" xr:uid="{00000000-0005-0000-0000-0000E80A0000}"/>
    <cellStyle name="Normal 2 10 3 2 2 2 2 3" xfId="6609" xr:uid="{00000000-0005-0000-0000-0000E90A0000}"/>
    <cellStyle name="Normal 2 10 3 2 2 2 2 3 2" xfId="12142" xr:uid="{00000000-0005-0000-0000-0000EA0A0000}"/>
    <cellStyle name="Normal 2 10 3 2 2 2 2 4" xfId="8604" xr:uid="{00000000-0005-0000-0000-0000EB0A0000}"/>
    <cellStyle name="Normal 2 10 3 2 2 2 3" xfId="3146" xr:uid="{00000000-0005-0000-0000-0000EC0A0000}"/>
    <cellStyle name="Normal 2 10 3 2 2 2 3 2" xfId="9597" xr:uid="{00000000-0005-0000-0000-0000ED0A0000}"/>
    <cellStyle name="Normal 2 10 3 2 2 2 4" xfId="5539" xr:uid="{00000000-0005-0000-0000-0000EE0A0000}"/>
    <cellStyle name="Normal 2 10 3 2 2 2 4 2" xfId="11366" xr:uid="{00000000-0005-0000-0000-0000EF0A0000}"/>
    <cellStyle name="Normal 2 10 3 2 2 2 5" xfId="7828" xr:uid="{00000000-0005-0000-0000-0000F00A0000}"/>
    <cellStyle name="Normal 2 10 3 2 2 3" xfId="1138" xr:uid="{00000000-0005-0000-0000-0000F10A0000}"/>
    <cellStyle name="Normal 2 10 3 2 2 3 2" xfId="2208" xr:uid="{00000000-0005-0000-0000-0000F20A0000}"/>
    <cellStyle name="Normal 2 10 3 2 2 3 2 2" xfId="4601" xr:uid="{00000000-0005-0000-0000-0000F30A0000}"/>
    <cellStyle name="Normal 2 10 3 2 2 3 2 2 2" xfId="10632" xr:uid="{00000000-0005-0000-0000-0000F40A0000}"/>
    <cellStyle name="Normal 2 10 3 2 2 3 2 3" xfId="6994" xr:uid="{00000000-0005-0000-0000-0000F50A0000}"/>
    <cellStyle name="Normal 2 10 3 2 2 3 2 3 2" xfId="12401" xr:uid="{00000000-0005-0000-0000-0000F60A0000}"/>
    <cellStyle name="Normal 2 10 3 2 2 3 2 4" xfId="8863" xr:uid="{00000000-0005-0000-0000-0000F70A0000}"/>
    <cellStyle name="Normal 2 10 3 2 2 3 3" xfId="3531" xr:uid="{00000000-0005-0000-0000-0000F80A0000}"/>
    <cellStyle name="Normal 2 10 3 2 2 3 3 2" xfId="9856" xr:uid="{00000000-0005-0000-0000-0000F90A0000}"/>
    <cellStyle name="Normal 2 10 3 2 2 3 4" xfId="5924" xr:uid="{00000000-0005-0000-0000-0000FA0A0000}"/>
    <cellStyle name="Normal 2 10 3 2 2 3 4 2" xfId="11625" xr:uid="{00000000-0005-0000-0000-0000FB0A0000}"/>
    <cellStyle name="Normal 2 10 3 2 2 3 5" xfId="8087" xr:uid="{00000000-0005-0000-0000-0000FC0A0000}"/>
    <cellStyle name="Normal 2 10 3 2 2 4" xfId="1522" xr:uid="{00000000-0005-0000-0000-0000FD0A0000}"/>
    <cellStyle name="Normal 2 10 3 2 2 4 2" xfId="3915" xr:uid="{00000000-0005-0000-0000-0000FE0A0000}"/>
    <cellStyle name="Normal 2 10 3 2 2 4 2 2" xfId="10114" xr:uid="{00000000-0005-0000-0000-0000FF0A0000}"/>
    <cellStyle name="Normal 2 10 3 2 2 4 3" xfId="6308" xr:uid="{00000000-0005-0000-0000-0000000B0000}"/>
    <cellStyle name="Normal 2 10 3 2 2 4 3 2" xfId="11883" xr:uid="{00000000-0005-0000-0000-0000010B0000}"/>
    <cellStyle name="Normal 2 10 3 2 2 4 4" xfId="8345" xr:uid="{00000000-0005-0000-0000-0000020B0000}"/>
    <cellStyle name="Normal 2 10 3 2 2 5" xfId="450" xr:uid="{00000000-0005-0000-0000-0000030B0000}"/>
    <cellStyle name="Normal 2 10 3 2 2 5 2" xfId="2845" xr:uid="{00000000-0005-0000-0000-0000040B0000}"/>
    <cellStyle name="Normal 2 10 3 2 2 5 2 2" xfId="9338" xr:uid="{00000000-0005-0000-0000-0000050B0000}"/>
    <cellStyle name="Normal 2 10 3 2 2 5 3" xfId="5238" xr:uid="{00000000-0005-0000-0000-0000060B0000}"/>
    <cellStyle name="Normal 2 10 3 2 2 5 3 2" xfId="11107" xr:uid="{00000000-0005-0000-0000-0000070B0000}"/>
    <cellStyle name="Normal 2 10 3 2 2 5 4" xfId="7569" xr:uid="{00000000-0005-0000-0000-0000080B0000}"/>
    <cellStyle name="Normal 2 10 3 2 2 6" xfId="2548" xr:uid="{00000000-0005-0000-0000-0000090B0000}"/>
    <cellStyle name="Normal 2 10 3 2 2 6 2" xfId="9083" xr:uid="{00000000-0005-0000-0000-00000A0B0000}"/>
    <cellStyle name="Normal 2 10 3 2 2 7" xfId="4941" xr:uid="{00000000-0005-0000-0000-00000B0B0000}"/>
    <cellStyle name="Normal 2 10 3 2 2 7 2" xfId="10852" xr:uid="{00000000-0005-0000-0000-00000C0B0000}"/>
    <cellStyle name="Normal 2 10 3 2 2 8" xfId="7314" xr:uid="{00000000-0005-0000-0000-00000D0B0000}"/>
    <cellStyle name="Normal 2 10 3 2 3" xfId="234" xr:uid="{00000000-0005-0000-0000-00000E0B0000}"/>
    <cellStyle name="Normal 2 10 3 2 3 2" xfId="1695" xr:uid="{00000000-0005-0000-0000-00000F0B0000}"/>
    <cellStyle name="Normal 2 10 3 2 3 2 2" xfId="4088" xr:uid="{00000000-0005-0000-0000-0000100B0000}"/>
    <cellStyle name="Normal 2 10 3 2 3 2 2 2" xfId="10263" xr:uid="{00000000-0005-0000-0000-0000110B0000}"/>
    <cellStyle name="Normal 2 10 3 2 3 2 3" xfId="6481" xr:uid="{00000000-0005-0000-0000-0000120B0000}"/>
    <cellStyle name="Normal 2 10 3 2 3 2 3 2" xfId="12032" xr:uid="{00000000-0005-0000-0000-0000130B0000}"/>
    <cellStyle name="Normal 2 10 3 2 3 2 4" xfId="8494" xr:uid="{00000000-0005-0000-0000-0000140B0000}"/>
    <cellStyle name="Normal 2 10 3 2 3 3" xfId="625" xr:uid="{00000000-0005-0000-0000-0000150B0000}"/>
    <cellStyle name="Normal 2 10 3 2 3 3 2" xfId="3018" xr:uid="{00000000-0005-0000-0000-0000160B0000}"/>
    <cellStyle name="Normal 2 10 3 2 3 3 2 2" xfId="9487" xr:uid="{00000000-0005-0000-0000-0000170B0000}"/>
    <cellStyle name="Normal 2 10 3 2 3 3 3" xfId="5411" xr:uid="{00000000-0005-0000-0000-0000180B0000}"/>
    <cellStyle name="Normal 2 10 3 2 3 3 3 2" xfId="11256" xr:uid="{00000000-0005-0000-0000-0000190B0000}"/>
    <cellStyle name="Normal 2 10 3 2 3 3 4" xfId="7718" xr:uid="{00000000-0005-0000-0000-00001A0B0000}"/>
    <cellStyle name="Normal 2 10 3 2 3 4" xfId="2632" xr:uid="{00000000-0005-0000-0000-00001B0B0000}"/>
    <cellStyle name="Normal 2 10 3 2 3 4 2" xfId="9155" xr:uid="{00000000-0005-0000-0000-00001C0B0000}"/>
    <cellStyle name="Normal 2 10 3 2 3 5" xfId="5025" xr:uid="{00000000-0005-0000-0000-00001D0B0000}"/>
    <cellStyle name="Normal 2 10 3 2 3 5 2" xfId="10924" xr:uid="{00000000-0005-0000-0000-00001E0B0000}"/>
    <cellStyle name="Normal 2 10 3 2 3 6" xfId="7386" xr:uid="{00000000-0005-0000-0000-00001F0B0000}"/>
    <cellStyle name="Normal 2 10 3 2 4" xfId="1010" xr:uid="{00000000-0005-0000-0000-0000200B0000}"/>
    <cellStyle name="Normal 2 10 3 2 4 2" xfId="2080" xr:uid="{00000000-0005-0000-0000-0000210B0000}"/>
    <cellStyle name="Normal 2 10 3 2 4 2 2" xfId="4473" xr:uid="{00000000-0005-0000-0000-0000220B0000}"/>
    <cellStyle name="Normal 2 10 3 2 4 2 2 2" xfId="10522" xr:uid="{00000000-0005-0000-0000-0000230B0000}"/>
    <cellStyle name="Normal 2 10 3 2 4 2 3" xfId="6866" xr:uid="{00000000-0005-0000-0000-0000240B0000}"/>
    <cellStyle name="Normal 2 10 3 2 4 2 3 2" xfId="12291" xr:uid="{00000000-0005-0000-0000-0000250B0000}"/>
    <cellStyle name="Normal 2 10 3 2 4 2 4" xfId="8753" xr:uid="{00000000-0005-0000-0000-0000260B0000}"/>
    <cellStyle name="Normal 2 10 3 2 4 3" xfId="3403" xr:uid="{00000000-0005-0000-0000-0000270B0000}"/>
    <cellStyle name="Normal 2 10 3 2 4 3 2" xfId="9746" xr:uid="{00000000-0005-0000-0000-0000280B0000}"/>
    <cellStyle name="Normal 2 10 3 2 4 4" xfId="5796" xr:uid="{00000000-0005-0000-0000-0000290B0000}"/>
    <cellStyle name="Normal 2 10 3 2 4 4 2" xfId="11515" xr:uid="{00000000-0005-0000-0000-00002A0B0000}"/>
    <cellStyle name="Normal 2 10 3 2 4 5" xfId="7977" xr:uid="{00000000-0005-0000-0000-00002B0B0000}"/>
    <cellStyle name="Normal 2 10 3 2 5" xfId="1394" xr:uid="{00000000-0005-0000-0000-00002C0B0000}"/>
    <cellStyle name="Normal 2 10 3 2 5 2" xfId="3787" xr:uid="{00000000-0005-0000-0000-00002D0B0000}"/>
    <cellStyle name="Normal 2 10 3 2 5 2 2" xfId="10004" xr:uid="{00000000-0005-0000-0000-00002E0B0000}"/>
    <cellStyle name="Normal 2 10 3 2 5 3" xfId="6180" xr:uid="{00000000-0005-0000-0000-00002F0B0000}"/>
    <cellStyle name="Normal 2 10 3 2 5 3 2" xfId="11773" xr:uid="{00000000-0005-0000-0000-0000300B0000}"/>
    <cellStyle name="Normal 2 10 3 2 5 4" xfId="8235" xr:uid="{00000000-0005-0000-0000-0000310B0000}"/>
    <cellStyle name="Normal 2 10 3 2 6" xfId="319" xr:uid="{00000000-0005-0000-0000-0000320B0000}"/>
    <cellStyle name="Normal 2 10 3 2 6 2" xfId="2717" xr:uid="{00000000-0005-0000-0000-0000330B0000}"/>
    <cellStyle name="Normal 2 10 3 2 6 2 2" xfId="9228" xr:uid="{00000000-0005-0000-0000-0000340B0000}"/>
    <cellStyle name="Normal 2 10 3 2 6 3" xfId="5110" xr:uid="{00000000-0005-0000-0000-0000350B0000}"/>
    <cellStyle name="Normal 2 10 3 2 6 3 2" xfId="10997" xr:uid="{00000000-0005-0000-0000-0000360B0000}"/>
    <cellStyle name="Normal 2 10 3 2 6 4" xfId="7459" xr:uid="{00000000-0005-0000-0000-0000370B0000}"/>
    <cellStyle name="Normal 2 10 3 2 7" xfId="2464" xr:uid="{00000000-0005-0000-0000-0000380B0000}"/>
    <cellStyle name="Normal 2 10 3 2 7 2" xfId="9011" xr:uid="{00000000-0005-0000-0000-0000390B0000}"/>
    <cellStyle name="Normal 2 10 3 2 8" xfId="4857" xr:uid="{00000000-0005-0000-0000-00003A0B0000}"/>
    <cellStyle name="Normal 2 10 3 2 8 2" xfId="10780" xr:uid="{00000000-0005-0000-0000-00003B0B0000}"/>
    <cellStyle name="Normal 2 10 3 2 9" xfId="7242" xr:uid="{00000000-0005-0000-0000-00003C0B0000}"/>
    <cellStyle name="Normal 2 10 3 3" xfId="108" xr:uid="{00000000-0005-0000-0000-00003D0B0000}"/>
    <cellStyle name="Normal 2 10 3 3 2" xfId="494" xr:uid="{00000000-0005-0000-0000-00003E0B0000}"/>
    <cellStyle name="Normal 2 10 3 3 2 2" xfId="797" xr:uid="{00000000-0005-0000-0000-00003F0B0000}"/>
    <cellStyle name="Normal 2 10 3 3 2 2 2" xfId="1867" xr:uid="{00000000-0005-0000-0000-0000400B0000}"/>
    <cellStyle name="Normal 2 10 3 3 2 2 2 2" xfId="4260" xr:uid="{00000000-0005-0000-0000-0000410B0000}"/>
    <cellStyle name="Normal 2 10 3 3 2 2 2 2 2" xfId="10411" xr:uid="{00000000-0005-0000-0000-0000420B0000}"/>
    <cellStyle name="Normal 2 10 3 3 2 2 2 3" xfId="6653" xr:uid="{00000000-0005-0000-0000-0000430B0000}"/>
    <cellStyle name="Normal 2 10 3 3 2 2 2 3 2" xfId="12180" xr:uid="{00000000-0005-0000-0000-0000440B0000}"/>
    <cellStyle name="Normal 2 10 3 3 2 2 2 4" xfId="8642" xr:uid="{00000000-0005-0000-0000-0000450B0000}"/>
    <cellStyle name="Normal 2 10 3 3 2 2 3" xfId="3190" xr:uid="{00000000-0005-0000-0000-0000460B0000}"/>
    <cellStyle name="Normal 2 10 3 3 2 2 3 2" xfId="9635" xr:uid="{00000000-0005-0000-0000-0000470B0000}"/>
    <cellStyle name="Normal 2 10 3 3 2 2 4" xfId="5583" xr:uid="{00000000-0005-0000-0000-0000480B0000}"/>
    <cellStyle name="Normal 2 10 3 3 2 2 4 2" xfId="11404" xr:uid="{00000000-0005-0000-0000-0000490B0000}"/>
    <cellStyle name="Normal 2 10 3 3 2 2 5" xfId="7866" xr:uid="{00000000-0005-0000-0000-00004A0B0000}"/>
    <cellStyle name="Normal 2 10 3 3 2 3" xfId="1182" xr:uid="{00000000-0005-0000-0000-00004B0B0000}"/>
    <cellStyle name="Normal 2 10 3 3 2 3 2" xfId="2252" xr:uid="{00000000-0005-0000-0000-00004C0B0000}"/>
    <cellStyle name="Normal 2 10 3 3 2 3 2 2" xfId="4645" xr:uid="{00000000-0005-0000-0000-00004D0B0000}"/>
    <cellStyle name="Normal 2 10 3 3 2 3 2 2 2" xfId="10670" xr:uid="{00000000-0005-0000-0000-00004E0B0000}"/>
    <cellStyle name="Normal 2 10 3 3 2 3 2 3" xfId="7038" xr:uid="{00000000-0005-0000-0000-00004F0B0000}"/>
    <cellStyle name="Normal 2 10 3 3 2 3 2 3 2" xfId="12439" xr:uid="{00000000-0005-0000-0000-0000500B0000}"/>
    <cellStyle name="Normal 2 10 3 3 2 3 2 4" xfId="8901" xr:uid="{00000000-0005-0000-0000-0000510B0000}"/>
    <cellStyle name="Normal 2 10 3 3 2 3 3" xfId="3575" xr:uid="{00000000-0005-0000-0000-0000520B0000}"/>
    <cellStyle name="Normal 2 10 3 3 2 3 3 2" xfId="9894" xr:uid="{00000000-0005-0000-0000-0000530B0000}"/>
    <cellStyle name="Normal 2 10 3 3 2 3 4" xfId="5968" xr:uid="{00000000-0005-0000-0000-0000540B0000}"/>
    <cellStyle name="Normal 2 10 3 3 2 3 4 2" xfId="11663" xr:uid="{00000000-0005-0000-0000-0000550B0000}"/>
    <cellStyle name="Normal 2 10 3 3 2 3 5" xfId="8125" xr:uid="{00000000-0005-0000-0000-0000560B0000}"/>
    <cellStyle name="Normal 2 10 3 3 2 4" xfId="1566" xr:uid="{00000000-0005-0000-0000-0000570B0000}"/>
    <cellStyle name="Normal 2 10 3 3 2 4 2" xfId="3959" xr:uid="{00000000-0005-0000-0000-0000580B0000}"/>
    <cellStyle name="Normal 2 10 3 3 2 4 2 2" xfId="10152" xr:uid="{00000000-0005-0000-0000-0000590B0000}"/>
    <cellStyle name="Normal 2 10 3 3 2 4 3" xfId="6352" xr:uid="{00000000-0005-0000-0000-00005A0B0000}"/>
    <cellStyle name="Normal 2 10 3 3 2 4 3 2" xfId="11921" xr:uid="{00000000-0005-0000-0000-00005B0B0000}"/>
    <cellStyle name="Normal 2 10 3 3 2 4 4" xfId="8383" xr:uid="{00000000-0005-0000-0000-00005C0B0000}"/>
    <cellStyle name="Normal 2 10 3 3 2 5" xfId="2889" xr:uid="{00000000-0005-0000-0000-00005D0B0000}"/>
    <cellStyle name="Normal 2 10 3 3 2 5 2" xfId="9376" xr:uid="{00000000-0005-0000-0000-00005E0B0000}"/>
    <cellStyle name="Normal 2 10 3 3 2 6" xfId="5282" xr:uid="{00000000-0005-0000-0000-00005F0B0000}"/>
    <cellStyle name="Normal 2 10 3 3 2 6 2" xfId="11145" xr:uid="{00000000-0005-0000-0000-0000600B0000}"/>
    <cellStyle name="Normal 2 10 3 3 2 7" xfId="7607" xr:uid="{00000000-0005-0000-0000-0000610B0000}"/>
    <cellStyle name="Normal 2 10 3 3 3" xfId="669" xr:uid="{00000000-0005-0000-0000-0000620B0000}"/>
    <cellStyle name="Normal 2 10 3 3 3 2" xfId="1739" xr:uid="{00000000-0005-0000-0000-0000630B0000}"/>
    <cellStyle name="Normal 2 10 3 3 3 2 2" xfId="4132" xr:uid="{00000000-0005-0000-0000-0000640B0000}"/>
    <cellStyle name="Normal 2 10 3 3 3 2 2 2" xfId="10301" xr:uid="{00000000-0005-0000-0000-0000650B0000}"/>
    <cellStyle name="Normal 2 10 3 3 3 2 3" xfId="6525" xr:uid="{00000000-0005-0000-0000-0000660B0000}"/>
    <cellStyle name="Normal 2 10 3 3 3 2 3 2" xfId="12070" xr:uid="{00000000-0005-0000-0000-0000670B0000}"/>
    <cellStyle name="Normal 2 10 3 3 3 2 4" xfId="8532" xr:uid="{00000000-0005-0000-0000-0000680B0000}"/>
    <cellStyle name="Normal 2 10 3 3 3 3" xfId="3062" xr:uid="{00000000-0005-0000-0000-0000690B0000}"/>
    <cellStyle name="Normal 2 10 3 3 3 3 2" xfId="9525" xr:uid="{00000000-0005-0000-0000-00006A0B0000}"/>
    <cellStyle name="Normal 2 10 3 3 3 4" xfId="5455" xr:uid="{00000000-0005-0000-0000-00006B0B0000}"/>
    <cellStyle name="Normal 2 10 3 3 3 4 2" xfId="11294" xr:uid="{00000000-0005-0000-0000-00006C0B0000}"/>
    <cellStyle name="Normal 2 10 3 3 3 5" xfId="7756" xr:uid="{00000000-0005-0000-0000-00006D0B0000}"/>
    <cellStyle name="Normal 2 10 3 3 4" xfId="1054" xr:uid="{00000000-0005-0000-0000-00006E0B0000}"/>
    <cellStyle name="Normal 2 10 3 3 4 2" xfId="2124" xr:uid="{00000000-0005-0000-0000-00006F0B0000}"/>
    <cellStyle name="Normal 2 10 3 3 4 2 2" xfId="4517" xr:uid="{00000000-0005-0000-0000-0000700B0000}"/>
    <cellStyle name="Normal 2 10 3 3 4 2 2 2" xfId="10560" xr:uid="{00000000-0005-0000-0000-0000710B0000}"/>
    <cellStyle name="Normal 2 10 3 3 4 2 3" xfId="6910" xr:uid="{00000000-0005-0000-0000-0000720B0000}"/>
    <cellStyle name="Normal 2 10 3 3 4 2 3 2" xfId="12329" xr:uid="{00000000-0005-0000-0000-0000730B0000}"/>
    <cellStyle name="Normal 2 10 3 3 4 2 4" xfId="8791" xr:uid="{00000000-0005-0000-0000-0000740B0000}"/>
    <cellStyle name="Normal 2 10 3 3 4 3" xfId="3447" xr:uid="{00000000-0005-0000-0000-0000750B0000}"/>
    <cellStyle name="Normal 2 10 3 3 4 3 2" xfId="9784" xr:uid="{00000000-0005-0000-0000-0000760B0000}"/>
    <cellStyle name="Normal 2 10 3 3 4 4" xfId="5840" xr:uid="{00000000-0005-0000-0000-0000770B0000}"/>
    <cellStyle name="Normal 2 10 3 3 4 4 2" xfId="11553" xr:uid="{00000000-0005-0000-0000-0000780B0000}"/>
    <cellStyle name="Normal 2 10 3 3 4 5" xfId="8015" xr:uid="{00000000-0005-0000-0000-0000790B0000}"/>
    <cellStyle name="Normal 2 10 3 3 5" xfId="1438" xr:uid="{00000000-0005-0000-0000-00007A0B0000}"/>
    <cellStyle name="Normal 2 10 3 3 5 2" xfId="3831" xr:uid="{00000000-0005-0000-0000-00007B0B0000}"/>
    <cellStyle name="Normal 2 10 3 3 5 2 2" xfId="10042" xr:uid="{00000000-0005-0000-0000-00007C0B0000}"/>
    <cellStyle name="Normal 2 10 3 3 5 3" xfId="6224" xr:uid="{00000000-0005-0000-0000-00007D0B0000}"/>
    <cellStyle name="Normal 2 10 3 3 5 3 2" xfId="11811" xr:uid="{00000000-0005-0000-0000-00007E0B0000}"/>
    <cellStyle name="Normal 2 10 3 3 5 4" xfId="8273" xr:uid="{00000000-0005-0000-0000-00007F0B0000}"/>
    <cellStyle name="Normal 2 10 3 3 6" xfId="365" xr:uid="{00000000-0005-0000-0000-0000800B0000}"/>
    <cellStyle name="Normal 2 10 3 3 6 2" xfId="2761" xr:uid="{00000000-0005-0000-0000-0000810B0000}"/>
    <cellStyle name="Normal 2 10 3 3 6 2 2" xfId="9266" xr:uid="{00000000-0005-0000-0000-0000820B0000}"/>
    <cellStyle name="Normal 2 10 3 3 6 3" xfId="5154" xr:uid="{00000000-0005-0000-0000-0000830B0000}"/>
    <cellStyle name="Normal 2 10 3 3 6 3 2" xfId="11035" xr:uid="{00000000-0005-0000-0000-0000840B0000}"/>
    <cellStyle name="Normal 2 10 3 3 6 4" xfId="7497" xr:uid="{00000000-0005-0000-0000-0000850B0000}"/>
    <cellStyle name="Normal 2 10 3 3 7" xfId="2506" xr:uid="{00000000-0005-0000-0000-0000860B0000}"/>
    <cellStyle name="Normal 2 10 3 3 7 2" xfId="9047" xr:uid="{00000000-0005-0000-0000-0000870B0000}"/>
    <cellStyle name="Normal 2 10 3 3 8" xfId="4899" xr:uid="{00000000-0005-0000-0000-0000880B0000}"/>
    <cellStyle name="Normal 2 10 3 3 8 2" xfId="10816" xr:uid="{00000000-0005-0000-0000-0000890B0000}"/>
    <cellStyle name="Normal 2 10 3 3 9" xfId="7278" xr:uid="{00000000-0005-0000-0000-00008A0B0000}"/>
    <cellStyle name="Normal 2 10 3 4" xfId="192" xr:uid="{00000000-0005-0000-0000-00008B0B0000}"/>
    <cellStyle name="Normal 2 10 3 4 2" xfId="711" xr:uid="{00000000-0005-0000-0000-00008C0B0000}"/>
    <cellStyle name="Normal 2 10 3 4 2 2" xfId="1781" xr:uid="{00000000-0005-0000-0000-00008D0B0000}"/>
    <cellStyle name="Normal 2 10 3 4 2 2 2" xfId="4174" xr:uid="{00000000-0005-0000-0000-00008E0B0000}"/>
    <cellStyle name="Normal 2 10 3 4 2 2 2 2" xfId="10337" xr:uid="{00000000-0005-0000-0000-00008F0B0000}"/>
    <cellStyle name="Normal 2 10 3 4 2 2 3" xfId="6567" xr:uid="{00000000-0005-0000-0000-0000900B0000}"/>
    <cellStyle name="Normal 2 10 3 4 2 2 3 2" xfId="12106" xr:uid="{00000000-0005-0000-0000-0000910B0000}"/>
    <cellStyle name="Normal 2 10 3 4 2 2 4" xfId="8568" xr:uid="{00000000-0005-0000-0000-0000920B0000}"/>
    <cellStyle name="Normal 2 10 3 4 2 3" xfId="3104" xr:uid="{00000000-0005-0000-0000-0000930B0000}"/>
    <cellStyle name="Normal 2 10 3 4 2 3 2" xfId="9561" xr:uid="{00000000-0005-0000-0000-0000940B0000}"/>
    <cellStyle name="Normal 2 10 3 4 2 4" xfId="5497" xr:uid="{00000000-0005-0000-0000-0000950B0000}"/>
    <cellStyle name="Normal 2 10 3 4 2 4 2" xfId="11330" xr:uid="{00000000-0005-0000-0000-0000960B0000}"/>
    <cellStyle name="Normal 2 10 3 4 2 5" xfId="7792" xr:uid="{00000000-0005-0000-0000-0000970B0000}"/>
    <cellStyle name="Normal 2 10 3 4 3" xfId="1096" xr:uid="{00000000-0005-0000-0000-0000980B0000}"/>
    <cellStyle name="Normal 2 10 3 4 3 2" xfId="2166" xr:uid="{00000000-0005-0000-0000-0000990B0000}"/>
    <cellStyle name="Normal 2 10 3 4 3 2 2" xfId="4559" xr:uid="{00000000-0005-0000-0000-00009A0B0000}"/>
    <cellStyle name="Normal 2 10 3 4 3 2 2 2" xfId="10596" xr:uid="{00000000-0005-0000-0000-00009B0B0000}"/>
    <cellStyle name="Normal 2 10 3 4 3 2 3" xfId="6952" xr:uid="{00000000-0005-0000-0000-00009C0B0000}"/>
    <cellStyle name="Normal 2 10 3 4 3 2 3 2" xfId="12365" xr:uid="{00000000-0005-0000-0000-00009D0B0000}"/>
    <cellStyle name="Normal 2 10 3 4 3 2 4" xfId="8827" xr:uid="{00000000-0005-0000-0000-00009E0B0000}"/>
    <cellStyle name="Normal 2 10 3 4 3 3" xfId="3489" xr:uid="{00000000-0005-0000-0000-00009F0B0000}"/>
    <cellStyle name="Normal 2 10 3 4 3 3 2" xfId="9820" xr:uid="{00000000-0005-0000-0000-0000A00B0000}"/>
    <cellStyle name="Normal 2 10 3 4 3 4" xfId="5882" xr:uid="{00000000-0005-0000-0000-0000A10B0000}"/>
    <cellStyle name="Normal 2 10 3 4 3 4 2" xfId="11589" xr:uid="{00000000-0005-0000-0000-0000A20B0000}"/>
    <cellStyle name="Normal 2 10 3 4 3 5" xfId="8051" xr:uid="{00000000-0005-0000-0000-0000A30B0000}"/>
    <cellStyle name="Normal 2 10 3 4 4" xfId="1480" xr:uid="{00000000-0005-0000-0000-0000A40B0000}"/>
    <cellStyle name="Normal 2 10 3 4 4 2" xfId="3873" xr:uid="{00000000-0005-0000-0000-0000A50B0000}"/>
    <cellStyle name="Normal 2 10 3 4 4 2 2" xfId="10078" xr:uid="{00000000-0005-0000-0000-0000A60B0000}"/>
    <cellStyle name="Normal 2 10 3 4 4 3" xfId="6266" xr:uid="{00000000-0005-0000-0000-0000A70B0000}"/>
    <cellStyle name="Normal 2 10 3 4 4 3 2" xfId="11847" xr:uid="{00000000-0005-0000-0000-0000A80B0000}"/>
    <cellStyle name="Normal 2 10 3 4 4 4" xfId="8309" xr:uid="{00000000-0005-0000-0000-0000A90B0000}"/>
    <cellStyle name="Normal 2 10 3 4 5" xfId="408" xr:uid="{00000000-0005-0000-0000-0000AA0B0000}"/>
    <cellStyle name="Normal 2 10 3 4 5 2" xfId="2803" xr:uid="{00000000-0005-0000-0000-0000AB0B0000}"/>
    <cellStyle name="Normal 2 10 3 4 5 2 2" xfId="9302" xr:uid="{00000000-0005-0000-0000-0000AC0B0000}"/>
    <cellStyle name="Normal 2 10 3 4 5 3" xfId="5196" xr:uid="{00000000-0005-0000-0000-0000AD0B0000}"/>
    <cellStyle name="Normal 2 10 3 4 5 3 2" xfId="11071" xr:uid="{00000000-0005-0000-0000-0000AE0B0000}"/>
    <cellStyle name="Normal 2 10 3 4 5 4" xfId="7533" xr:uid="{00000000-0005-0000-0000-0000AF0B0000}"/>
    <cellStyle name="Normal 2 10 3 4 6" xfId="2590" xr:uid="{00000000-0005-0000-0000-0000B00B0000}"/>
    <cellStyle name="Normal 2 10 3 4 6 2" xfId="9119" xr:uid="{00000000-0005-0000-0000-0000B10B0000}"/>
    <cellStyle name="Normal 2 10 3 4 7" xfId="4983" xr:uid="{00000000-0005-0000-0000-0000B20B0000}"/>
    <cellStyle name="Normal 2 10 3 4 7 2" xfId="10888" xr:uid="{00000000-0005-0000-0000-0000B30B0000}"/>
    <cellStyle name="Normal 2 10 3 4 8" xfId="7350" xr:uid="{00000000-0005-0000-0000-0000B40B0000}"/>
    <cellStyle name="Normal 2 10 3 5" xfId="538" xr:uid="{00000000-0005-0000-0000-0000B50B0000}"/>
    <cellStyle name="Normal 2 10 3 5 2" xfId="841" xr:uid="{00000000-0005-0000-0000-0000B60B0000}"/>
    <cellStyle name="Normal 2 10 3 5 2 2" xfId="1911" xr:uid="{00000000-0005-0000-0000-0000B70B0000}"/>
    <cellStyle name="Normal 2 10 3 5 2 2 2" xfId="4304" xr:uid="{00000000-0005-0000-0000-0000B80B0000}"/>
    <cellStyle name="Normal 2 10 3 5 2 2 2 2" xfId="10449" xr:uid="{00000000-0005-0000-0000-0000B90B0000}"/>
    <cellStyle name="Normal 2 10 3 5 2 2 3" xfId="6697" xr:uid="{00000000-0005-0000-0000-0000BA0B0000}"/>
    <cellStyle name="Normal 2 10 3 5 2 2 3 2" xfId="12218" xr:uid="{00000000-0005-0000-0000-0000BB0B0000}"/>
    <cellStyle name="Normal 2 10 3 5 2 2 4" xfId="8680" xr:uid="{00000000-0005-0000-0000-0000BC0B0000}"/>
    <cellStyle name="Normal 2 10 3 5 2 3" xfId="3234" xr:uid="{00000000-0005-0000-0000-0000BD0B0000}"/>
    <cellStyle name="Normal 2 10 3 5 2 3 2" xfId="9673" xr:uid="{00000000-0005-0000-0000-0000BE0B0000}"/>
    <cellStyle name="Normal 2 10 3 5 2 4" xfId="5627" xr:uid="{00000000-0005-0000-0000-0000BF0B0000}"/>
    <cellStyle name="Normal 2 10 3 5 2 4 2" xfId="11442" xr:uid="{00000000-0005-0000-0000-0000C00B0000}"/>
    <cellStyle name="Normal 2 10 3 5 2 5" xfId="7904" xr:uid="{00000000-0005-0000-0000-0000C10B0000}"/>
    <cellStyle name="Normal 2 10 3 5 3" xfId="1226" xr:uid="{00000000-0005-0000-0000-0000C20B0000}"/>
    <cellStyle name="Normal 2 10 3 5 3 2" xfId="2296" xr:uid="{00000000-0005-0000-0000-0000C30B0000}"/>
    <cellStyle name="Normal 2 10 3 5 3 2 2" xfId="4689" xr:uid="{00000000-0005-0000-0000-0000C40B0000}"/>
    <cellStyle name="Normal 2 10 3 5 3 2 2 2" xfId="10708" xr:uid="{00000000-0005-0000-0000-0000C50B0000}"/>
    <cellStyle name="Normal 2 10 3 5 3 2 3" xfId="7082" xr:uid="{00000000-0005-0000-0000-0000C60B0000}"/>
    <cellStyle name="Normal 2 10 3 5 3 2 3 2" xfId="12477" xr:uid="{00000000-0005-0000-0000-0000C70B0000}"/>
    <cellStyle name="Normal 2 10 3 5 3 2 4" xfId="8939" xr:uid="{00000000-0005-0000-0000-0000C80B0000}"/>
    <cellStyle name="Normal 2 10 3 5 3 3" xfId="3619" xr:uid="{00000000-0005-0000-0000-0000C90B0000}"/>
    <cellStyle name="Normal 2 10 3 5 3 3 2" xfId="9932" xr:uid="{00000000-0005-0000-0000-0000CA0B0000}"/>
    <cellStyle name="Normal 2 10 3 5 3 4" xfId="6012" xr:uid="{00000000-0005-0000-0000-0000CB0B0000}"/>
    <cellStyle name="Normal 2 10 3 5 3 4 2" xfId="11701" xr:uid="{00000000-0005-0000-0000-0000CC0B0000}"/>
    <cellStyle name="Normal 2 10 3 5 3 5" xfId="8163" xr:uid="{00000000-0005-0000-0000-0000CD0B0000}"/>
    <cellStyle name="Normal 2 10 3 5 4" xfId="1610" xr:uid="{00000000-0005-0000-0000-0000CE0B0000}"/>
    <cellStyle name="Normal 2 10 3 5 4 2" xfId="4003" xr:uid="{00000000-0005-0000-0000-0000CF0B0000}"/>
    <cellStyle name="Normal 2 10 3 5 4 2 2" xfId="10190" xr:uid="{00000000-0005-0000-0000-0000D00B0000}"/>
    <cellStyle name="Normal 2 10 3 5 4 3" xfId="6396" xr:uid="{00000000-0005-0000-0000-0000D10B0000}"/>
    <cellStyle name="Normal 2 10 3 5 4 3 2" xfId="11959" xr:uid="{00000000-0005-0000-0000-0000D20B0000}"/>
    <cellStyle name="Normal 2 10 3 5 4 4" xfId="8421" xr:uid="{00000000-0005-0000-0000-0000D30B0000}"/>
    <cellStyle name="Normal 2 10 3 5 5" xfId="2933" xr:uid="{00000000-0005-0000-0000-0000D40B0000}"/>
    <cellStyle name="Normal 2 10 3 5 5 2" xfId="9414" xr:uid="{00000000-0005-0000-0000-0000D50B0000}"/>
    <cellStyle name="Normal 2 10 3 5 6" xfId="5326" xr:uid="{00000000-0005-0000-0000-0000D60B0000}"/>
    <cellStyle name="Normal 2 10 3 5 6 2" xfId="11183" xr:uid="{00000000-0005-0000-0000-0000D70B0000}"/>
    <cellStyle name="Normal 2 10 3 5 7" xfId="7645" xr:uid="{00000000-0005-0000-0000-0000D80B0000}"/>
    <cellStyle name="Normal 2 10 3 6" xfId="583" xr:uid="{00000000-0005-0000-0000-0000D90B0000}"/>
    <cellStyle name="Normal 2 10 3 6 2" xfId="1653" xr:uid="{00000000-0005-0000-0000-0000DA0B0000}"/>
    <cellStyle name="Normal 2 10 3 6 2 2" xfId="4046" xr:uid="{00000000-0005-0000-0000-0000DB0B0000}"/>
    <cellStyle name="Normal 2 10 3 6 2 2 2" xfId="10227" xr:uid="{00000000-0005-0000-0000-0000DC0B0000}"/>
    <cellStyle name="Normal 2 10 3 6 2 3" xfId="6439" xr:uid="{00000000-0005-0000-0000-0000DD0B0000}"/>
    <cellStyle name="Normal 2 10 3 6 2 3 2" xfId="11996" xr:uid="{00000000-0005-0000-0000-0000DE0B0000}"/>
    <cellStyle name="Normal 2 10 3 6 2 4" xfId="8458" xr:uid="{00000000-0005-0000-0000-0000DF0B0000}"/>
    <cellStyle name="Normal 2 10 3 6 3" xfId="2976" xr:uid="{00000000-0005-0000-0000-0000E00B0000}"/>
    <cellStyle name="Normal 2 10 3 6 3 2" xfId="9451" xr:uid="{00000000-0005-0000-0000-0000E10B0000}"/>
    <cellStyle name="Normal 2 10 3 6 4" xfId="5369" xr:uid="{00000000-0005-0000-0000-0000E20B0000}"/>
    <cellStyle name="Normal 2 10 3 6 4 2" xfId="11220" xr:uid="{00000000-0005-0000-0000-0000E30B0000}"/>
    <cellStyle name="Normal 2 10 3 6 5" xfId="7682" xr:uid="{00000000-0005-0000-0000-0000E40B0000}"/>
    <cellStyle name="Normal 2 10 3 7" xfId="968" xr:uid="{00000000-0005-0000-0000-0000E50B0000}"/>
    <cellStyle name="Normal 2 10 3 7 2" xfId="2038" xr:uid="{00000000-0005-0000-0000-0000E60B0000}"/>
    <cellStyle name="Normal 2 10 3 7 2 2" xfId="4431" xr:uid="{00000000-0005-0000-0000-0000E70B0000}"/>
    <cellStyle name="Normal 2 10 3 7 2 2 2" xfId="10486" xr:uid="{00000000-0005-0000-0000-0000E80B0000}"/>
    <cellStyle name="Normal 2 10 3 7 2 3" xfId="6824" xr:uid="{00000000-0005-0000-0000-0000E90B0000}"/>
    <cellStyle name="Normal 2 10 3 7 2 3 2" xfId="12255" xr:uid="{00000000-0005-0000-0000-0000EA0B0000}"/>
    <cellStyle name="Normal 2 10 3 7 2 4" xfId="8717" xr:uid="{00000000-0005-0000-0000-0000EB0B0000}"/>
    <cellStyle name="Normal 2 10 3 7 3" xfId="3361" xr:uid="{00000000-0005-0000-0000-0000EC0B0000}"/>
    <cellStyle name="Normal 2 10 3 7 3 2" xfId="9710" xr:uid="{00000000-0005-0000-0000-0000ED0B0000}"/>
    <cellStyle name="Normal 2 10 3 7 4" xfId="5754" xr:uid="{00000000-0005-0000-0000-0000EE0B0000}"/>
    <cellStyle name="Normal 2 10 3 7 4 2" xfId="11479" xr:uid="{00000000-0005-0000-0000-0000EF0B0000}"/>
    <cellStyle name="Normal 2 10 3 7 5" xfId="7941" xr:uid="{00000000-0005-0000-0000-0000F00B0000}"/>
    <cellStyle name="Normal 2 10 3 8" xfId="1352" xr:uid="{00000000-0005-0000-0000-0000F10B0000}"/>
    <cellStyle name="Normal 2 10 3 8 2" xfId="3745" xr:uid="{00000000-0005-0000-0000-0000F20B0000}"/>
    <cellStyle name="Normal 2 10 3 8 2 2" xfId="9968" xr:uid="{00000000-0005-0000-0000-0000F30B0000}"/>
    <cellStyle name="Normal 2 10 3 8 3" xfId="6138" xr:uid="{00000000-0005-0000-0000-0000F40B0000}"/>
    <cellStyle name="Normal 2 10 3 8 3 2" xfId="11737" xr:uid="{00000000-0005-0000-0000-0000F50B0000}"/>
    <cellStyle name="Normal 2 10 3 8 4" xfId="8199" xr:uid="{00000000-0005-0000-0000-0000F60B0000}"/>
    <cellStyle name="Normal 2 10 3 9" xfId="277" xr:uid="{00000000-0005-0000-0000-0000F70B0000}"/>
    <cellStyle name="Normal 2 10 3 9 2" xfId="2675" xr:uid="{00000000-0005-0000-0000-0000F80B0000}"/>
    <cellStyle name="Normal 2 10 3 9 2 2" xfId="9192" xr:uid="{00000000-0005-0000-0000-0000F90B0000}"/>
    <cellStyle name="Normal 2 10 3 9 3" xfId="5068" xr:uid="{00000000-0005-0000-0000-0000FA0B0000}"/>
    <cellStyle name="Normal 2 10 3 9 3 2" xfId="10961" xr:uid="{00000000-0005-0000-0000-0000FB0B0000}"/>
    <cellStyle name="Normal 2 10 3 9 4" xfId="7423" xr:uid="{00000000-0005-0000-0000-0000FC0B0000}"/>
    <cellStyle name="Normal 2 10 4" xfId="37" xr:uid="{00000000-0005-0000-0000-0000FD0B0000}"/>
    <cellStyle name="Normal 2 10 4 10" xfId="2435" xr:uid="{00000000-0005-0000-0000-0000FE0B0000}"/>
    <cellStyle name="Normal 2 10 4 10 2" xfId="8988" xr:uid="{00000000-0005-0000-0000-0000FF0B0000}"/>
    <cellStyle name="Normal 2 10 4 11" xfId="4828" xr:uid="{00000000-0005-0000-0000-0000000C0000}"/>
    <cellStyle name="Normal 2 10 4 11 2" xfId="10757" xr:uid="{00000000-0005-0000-0000-0000010C0000}"/>
    <cellStyle name="Normal 2 10 4 12" xfId="7219" xr:uid="{00000000-0005-0000-0000-0000020C0000}"/>
    <cellStyle name="Normal 2 10 4 2" xfId="79" xr:uid="{00000000-0005-0000-0000-0000030C0000}"/>
    <cellStyle name="Normal 2 10 4 2 2" xfId="163" xr:uid="{00000000-0005-0000-0000-0000040C0000}"/>
    <cellStyle name="Normal 2 10 4 2 2 2" xfId="766" xr:uid="{00000000-0005-0000-0000-0000050C0000}"/>
    <cellStyle name="Normal 2 10 4 2 2 2 2" xfId="1836" xr:uid="{00000000-0005-0000-0000-0000060C0000}"/>
    <cellStyle name="Normal 2 10 4 2 2 2 2 2" xfId="4229" xr:uid="{00000000-0005-0000-0000-0000070C0000}"/>
    <cellStyle name="Normal 2 10 4 2 2 2 2 2 2" xfId="10386" xr:uid="{00000000-0005-0000-0000-0000080C0000}"/>
    <cellStyle name="Normal 2 10 4 2 2 2 2 3" xfId="6622" xr:uid="{00000000-0005-0000-0000-0000090C0000}"/>
    <cellStyle name="Normal 2 10 4 2 2 2 2 3 2" xfId="12155" xr:uid="{00000000-0005-0000-0000-00000A0C0000}"/>
    <cellStyle name="Normal 2 10 4 2 2 2 2 4" xfId="8617" xr:uid="{00000000-0005-0000-0000-00000B0C0000}"/>
    <cellStyle name="Normal 2 10 4 2 2 2 3" xfId="3159" xr:uid="{00000000-0005-0000-0000-00000C0C0000}"/>
    <cellStyle name="Normal 2 10 4 2 2 2 3 2" xfId="9610" xr:uid="{00000000-0005-0000-0000-00000D0C0000}"/>
    <cellStyle name="Normal 2 10 4 2 2 2 4" xfId="5552" xr:uid="{00000000-0005-0000-0000-00000E0C0000}"/>
    <cellStyle name="Normal 2 10 4 2 2 2 4 2" xfId="11379" xr:uid="{00000000-0005-0000-0000-00000F0C0000}"/>
    <cellStyle name="Normal 2 10 4 2 2 2 5" xfId="7841" xr:uid="{00000000-0005-0000-0000-0000100C0000}"/>
    <cellStyle name="Normal 2 10 4 2 2 3" xfId="1151" xr:uid="{00000000-0005-0000-0000-0000110C0000}"/>
    <cellStyle name="Normal 2 10 4 2 2 3 2" xfId="2221" xr:uid="{00000000-0005-0000-0000-0000120C0000}"/>
    <cellStyle name="Normal 2 10 4 2 2 3 2 2" xfId="4614" xr:uid="{00000000-0005-0000-0000-0000130C0000}"/>
    <cellStyle name="Normal 2 10 4 2 2 3 2 2 2" xfId="10645" xr:uid="{00000000-0005-0000-0000-0000140C0000}"/>
    <cellStyle name="Normal 2 10 4 2 2 3 2 3" xfId="7007" xr:uid="{00000000-0005-0000-0000-0000150C0000}"/>
    <cellStyle name="Normal 2 10 4 2 2 3 2 3 2" xfId="12414" xr:uid="{00000000-0005-0000-0000-0000160C0000}"/>
    <cellStyle name="Normal 2 10 4 2 2 3 2 4" xfId="8876" xr:uid="{00000000-0005-0000-0000-0000170C0000}"/>
    <cellStyle name="Normal 2 10 4 2 2 3 3" xfId="3544" xr:uid="{00000000-0005-0000-0000-0000180C0000}"/>
    <cellStyle name="Normal 2 10 4 2 2 3 3 2" xfId="9869" xr:uid="{00000000-0005-0000-0000-0000190C0000}"/>
    <cellStyle name="Normal 2 10 4 2 2 3 4" xfId="5937" xr:uid="{00000000-0005-0000-0000-00001A0C0000}"/>
    <cellStyle name="Normal 2 10 4 2 2 3 4 2" xfId="11638" xr:uid="{00000000-0005-0000-0000-00001B0C0000}"/>
    <cellStyle name="Normal 2 10 4 2 2 3 5" xfId="8100" xr:uid="{00000000-0005-0000-0000-00001C0C0000}"/>
    <cellStyle name="Normal 2 10 4 2 2 4" xfId="1535" xr:uid="{00000000-0005-0000-0000-00001D0C0000}"/>
    <cellStyle name="Normal 2 10 4 2 2 4 2" xfId="3928" xr:uid="{00000000-0005-0000-0000-00001E0C0000}"/>
    <cellStyle name="Normal 2 10 4 2 2 4 2 2" xfId="10127" xr:uid="{00000000-0005-0000-0000-00001F0C0000}"/>
    <cellStyle name="Normal 2 10 4 2 2 4 3" xfId="6321" xr:uid="{00000000-0005-0000-0000-0000200C0000}"/>
    <cellStyle name="Normal 2 10 4 2 2 4 3 2" xfId="11896" xr:uid="{00000000-0005-0000-0000-0000210C0000}"/>
    <cellStyle name="Normal 2 10 4 2 2 4 4" xfId="8358" xr:uid="{00000000-0005-0000-0000-0000220C0000}"/>
    <cellStyle name="Normal 2 10 4 2 2 5" xfId="463" xr:uid="{00000000-0005-0000-0000-0000230C0000}"/>
    <cellStyle name="Normal 2 10 4 2 2 5 2" xfId="2858" xr:uid="{00000000-0005-0000-0000-0000240C0000}"/>
    <cellStyle name="Normal 2 10 4 2 2 5 2 2" xfId="9351" xr:uid="{00000000-0005-0000-0000-0000250C0000}"/>
    <cellStyle name="Normal 2 10 4 2 2 5 3" xfId="5251" xr:uid="{00000000-0005-0000-0000-0000260C0000}"/>
    <cellStyle name="Normal 2 10 4 2 2 5 3 2" xfId="11120" xr:uid="{00000000-0005-0000-0000-0000270C0000}"/>
    <cellStyle name="Normal 2 10 4 2 2 5 4" xfId="7582" xr:uid="{00000000-0005-0000-0000-0000280C0000}"/>
    <cellStyle name="Normal 2 10 4 2 2 6" xfId="2561" xr:uid="{00000000-0005-0000-0000-0000290C0000}"/>
    <cellStyle name="Normal 2 10 4 2 2 6 2" xfId="9096" xr:uid="{00000000-0005-0000-0000-00002A0C0000}"/>
    <cellStyle name="Normal 2 10 4 2 2 7" xfId="4954" xr:uid="{00000000-0005-0000-0000-00002B0C0000}"/>
    <cellStyle name="Normal 2 10 4 2 2 7 2" xfId="10865" xr:uid="{00000000-0005-0000-0000-00002C0C0000}"/>
    <cellStyle name="Normal 2 10 4 2 2 8" xfId="7327" xr:uid="{00000000-0005-0000-0000-00002D0C0000}"/>
    <cellStyle name="Normal 2 10 4 2 3" xfId="247" xr:uid="{00000000-0005-0000-0000-00002E0C0000}"/>
    <cellStyle name="Normal 2 10 4 2 3 2" xfId="1708" xr:uid="{00000000-0005-0000-0000-00002F0C0000}"/>
    <cellStyle name="Normal 2 10 4 2 3 2 2" xfId="4101" xr:uid="{00000000-0005-0000-0000-0000300C0000}"/>
    <cellStyle name="Normal 2 10 4 2 3 2 2 2" xfId="10276" xr:uid="{00000000-0005-0000-0000-0000310C0000}"/>
    <cellStyle name="Normal 2 10 4 2 3 2 3" xfId="6494" xr:uid="{00000000-0005-0000-0000-0000320C0000}"/>
    <cellStyle name="Normal 2 10 4 2 3 2 3 2" xfId="12045" xr:uid="{00000000-0005-0000-0000-0000330C0000}"/>
    <cellStyle name="Normal 2 10 4 2 3 2 4" xfId="8507" xr:uid="{00000000-0005-0000-0000-0000340C0000}"/>
    <cellStyle name="Normal 2 10 4 2 3 3" xfId="638" xr:uid="{00000000-0005-0000-0000-0000350C0000}"/>
    <cellStyle name="Normal 2 10 4 2 3 3 2" xfId="3031" xr:uid="{00000000-0005-0000-0000-0000360C0000}"/>
    <cellStyle name="Normal 2 10 4 2 3 3 2 2" xfId="9500" xr:uid="{00000000-0005-0000-0000-0000370C0000}"/>
    <cellStyle name="Normal 2 10 4 2 3 3 3" xfId="5424" xr:uid="{00000000-0005-0000-0000-0000380C0000}"/>
    <cellStyle name="Normal 2 10 4 2 3 3 3 2" xfId="11269" xr:uid="{00000000-0005-0000-0000-0000390C0000}"/>
    <cellStyle name="Normal 2 10 4 2 3 3 4" xfId="7731" xr:uid="{00000000-0005-0000-0000-00003A0C0000}"/>
    <cellStyle name="Normal 2 10 4 2 3 4" xfId="2645" xr:uid="{00000000-0005-0000-0000-00003B0C0000}"/>
    <cellStyle name="Normal 2 10 4 2 3 4 2" xfId="9168" xr:uid="{00000000-0005-0000-0000-00003C0C0000}"/>
    <cellStyle name="Normal 2 10 4 2 3 5" xfId="5038" xr:uid="{00000000-0005-0000-0000-00003D0C0000}"/>
    <cellStyle name="Normal 2 10 4 2 3 5 2" xfId="10937" xr:uid="{00000000-0005-0000-0000-00003E0C0000}"/>
    <cellStyle name="Normal 2 10 4 2 3 6" xfId="7399" xr:uid="{00000000-0005-0000-0000-00003F0C0000}"/>
    <cellStyle name="Normal 2 10 4 2 4" xfId="1023" xr:uid="{00000000-0005-0000-0000-0000400C0000}"/>
    <cellStyle name="Normal 2 10 4 2 4 2" xfId="2093" xr:uid="{00000000-0005-0000-0000-0000410C0000}"/>
    <cellStyle name="Normal 2 10 4 2 4 2 2" xfId="4486" xr:uid="{00000000-0005-0000-0000-0000420C0000}"/>
    <cellStyle name="Normal 2 10 4 2 4 2 2 2" xfId="10535" xr:uid="{00000000-0005-0000-0000-0000430C0000}"/>
    <cellStyle name="Normal 2 10 4 2 4 2 3" xfId="6879" xr:uid="{00000000-0005-0000-0000-0000440C0000}"/>
    <cellStyle name="Normal 2 10 4 2 4 2 3 2" xfId="12304" xr:uid="{00000000-0005-0000-0000-0000450C0000}"/>
    <cellStyle name="Normal 2 10 4 2 4 2 4" xfId="8766" xr:uid="{00000000-0005-0000-0000-0000460C0000}"/>
    <cellStyle name="Normal 2 10 4 2 4 3" xfId="3416" xr:uid="{00000000-0005-0000-0000-0000470C0000}"/>
    <cellStyle name="Normal 2 10 4 2 4 3 2" xfId="9759" xr:uid="{00000000-0005-0000-0000-0000480C0000}"/>
    <cellStyle name="Normal 2 10 4 2 4 4" xfId="5809" xr:uid="{00000000-0005-0000-0000-0000490C0000}"/>
    <cellStyle name="Normal 2 10 4 2 4 4 2" xfId="11528" xr:uid="{00000000-0005-0000-0000-00004A0C0000}"/>
    <cellStyle name="Normal 2 10 4 2 4 5" xfId="7990" xr:uid="{00000000-0005-0000-0000-00004B0C0000}"/>
    <cellStyle name="Normal 2 10 4 2 5" xfId="1407" xr:uid="{00000000-0005-0000-0000-00004C0C0000}"/>
    <cellStyle name="Normal 2 10 4 2 5 2" xfId="3800" xr:uid="{00000000-0005-0000-0000-00004D0C0000}"/>
    <cellStyle name="Normal 2 10 4 2 5 2 2" xfId="10017" xr:uid="{00000000-0005-0000-0000-00004E0C0000}"/>
    <cellStyle name="Normal 2 10 4 2 5 3" xfId="6193" xr:uid="{00000000-0005-0000-0000-00004F0C0000}"/>
    <cellStyle name="Normal 2 10 4 2 5 3 2" xfId="11786" xr:uid="{00000000-0005-0000-0000-0000500C0000}"/>
    <cellStyle name="Normal 2 10 4 2 5 4" xfId="8248" xr:uid="{00000000-0005-0000-0000-0000510C0000}"/>
    <cellStyle name="Normal 2 10 4 2 6" xfId="332" xr:uid="{00000000-0005-0000-0000-0000520C0000}"/>
    <cellStyle name="Normal 2 10 4 2 6 2" xfId="2730" xr:uid="{00000000-0005-0000-0000-0000530C0000}"/>
    <cellStyle name="Normal 2 10 4 2 6 2 2" xfId="9241" xr:uid="{00000000-0005-0000-0000-0000540C0000}"/>
    <cellStyle name="Normal 2 10 4 2 6 3" xfId="5123" xr:uid="{00000000-0005-0000-0000-0000550C0000}"/>
    <cellStyle name="Normal 2 10 4 2 6 3 2" xfId="11010" xr:uid="{00000000-0005-0000-0000-0000560C0000}"/>
    <cellStyle name="Normal 2 10 4 2 6 4" xfId="7472" xr:uid="{00000000-0005-0000-0000-0000570C0000}"/>
    <cellStyle name="Normal 2 10 4 2 7" xfId="2477" xr:uid="{00000000-0005-0000-0000-0000580C0000}"/>
    <cellStyle name="Normal 2 10 4 2 7 2" xfId="9024" xr:uid="{00000000-0005-0000-0000-0000590C0000}"/>
    <cellStyle name="Normal 2 10 4 2 8" xfId="4870" xr:uid="{00000000-0005-0000-0000-00005A0C0000}"/>
    <cellStyle name="Normal 2 10 4 2 8 2" xfId="10793" xr:uid="{00000000-0005-0000-0000-00005B0C0000}"/>
    <cellStyle name="Normal 2 10 4 2 9" xfId="7255" xr:uid="{00000000-0005-0000-0000-00005C0C0000}"/>
    <cellStyle name="Normal 2 10 4 3" xfId="121" xr:uid="{00000000-0005-0000-0000-00005D0C0000}"/>
    <cellStyle name="Normal 2 10 4 3 2" xfId="507" xr:uid="{00000000-0005-0000-0000-00005E0C0000}"/>
    <cellStyle name="Normal 2 10 4 3 2 2" xfId="810" xr:uid="{00000000-0005-0000-0000-00005F0C0000}"/>
    <cellStyle name="Normal 2 10 4 3 2 2 2" xfId="1880" xr:uid="{00000000-0005-0000-0000-0000600C0000}"/>
    <cellStyle name="Normal 2 10 4 3 2 2 2 2" xfId="4273" xr:uid="{00000000-0005-0000-0000-0000610C0000}"/>
    <cellStyle name="Normal 2 10 4 3 2 2 2 2 2" xfId="10424" xr:uid="{00000000-0005-0000-0000-0000620C0000}"/>
    <cellStyle name="Normal 2 10 4 3 2 2 2 3" xfId="6666" xr:uid="{00000000-0005-0000-0000-0000630C0000}"/>
    <cellStyle name="Normal 2 10 4 3 2 2 2 3 2" xfId="12193" xr:uid="{00000000-0005-0000-0000-0000640C0000}"/>
    <cellStyle name="Normal 2 10 4 3 2 2 2 4" xfId="8655" xr:uid="{00000000-0005-0000-0000-0000650C0000}"/>
    <cellStyle name="Normal 2 10 4 3 2 2 3" xfId="3203" xr:uid="{00000000-0005-0000-0000-0000660C0000}"/>
    <cellStyle name="Normal 2 10 4 3 2 2 3 2" xfId="9648" xr:uid="{00000000-0005-0000-0000-0000670C0000}"/>
    <cellStyle name="Normal 2 10 4 3 2 2 4" xfId="5596" xr:uid="{00000000-0005-0000-0000-0000680C0000}"/>
    <cellStyle name="Normal 2 10 4 3 2 2 4 2" xfId="11417" xr:uid="{00000000-0005-0000-0000-0000690C0000}"/>
    <cellStyle name="Normal 2 10 4 3 2 2 5" xfId="7879" xr:uid="{00000000-0005-0000-0000-00006A0C0000}"/>
    <cellStyle name="Normal 2 10 4 3 2 3" xfId="1195" xr:uid="{00000000-0005-0000-0000-00006B0C0000}"/>
    <cellStyle name="Normal 2 10 4 3 2 3 2" xfId="2265" xr:uid="{00000000-0005-0000-0000-00006C0C0000}"/>
    <cellStyle name="Normal 2 10 4 3 2 3 2 2" xfId="4658" xr:uid="{00000000-0005-0000-0000-00006D0C0000}"/>
    <cellStyle name="Normal 2 10 4 3 2 3 2 2 2" xfId="10683" xr:uid="{00000000-0005-0000-0000-00006E0C0000}"/>
    <cellStyle name="Normal 2 10 4 3 2 3 2 3" xfId="7051" xr:uid="{00000000-0005-0000-0000-00006F0C0000}"/>
    <cellStyle name="Normal 2 10 4 3 2 3 2 3 2" xfId="12452" xr:uid="{00000000-0005-0000-0000-0000700C0000}"/>
    <cellStyle name="Normal 2 10 4 3 2 3 2 4" xfId="8914" xr:uid="{00000000-0005-0000-0000-0000710C0000}"/>
    <cellStyle name="Normal 2 10 4 3 2 3 3" xfId="3588" xr:uid="{00000000-0005-0000-0000-0000720C0000}"/>
    <cellStyle name="Normal 2 10 4 3 2 3 3 2" xfId="9907" xr:uid="{00000000-0005-0000-0000-0000730C0000}"/>
    <cellStyle name="Normal 2 10 4 3 2 3 4" xfId="5981" xr:uid="{00000000-0005-0000-0000-0000740C0000}"/>
    <cellStyle name="Normal 2 10 4 3 2 3 4 2" xfId="11676" xr:uid="{00000000-0005-0000-0000-0000750C0000}"/>
    <cellStyle name="Normal 2 10 4 3 2 3 5" xfId="8138" xr:uid="{00000000-0005-0000-0000-0000760C0000}"/>
    <cellStyle name="Normal 2 10 4 3 2 4" xfId="1579" xr:uid="{00000000-0005-0000-0000-0000770C0000}"/>
    <cellStyle name="Normal 2 10 4 3 2 4 2" xfId="3972" xr:uid="{00000000-0005-0000-0000-0000780C0000}"/>
    <cellStyle name="Normal 2 10 4 3 2 4 2 2" xfId="10165" xr:uid="{00000000-0005-0000-0000-0000790C0000}"/>
    <cellStyle name="Normal 2 10 4 3 2 4 3" xfId="6365" xr:uid="{00000000-0005-0000-0000-00007A0C0000}"/>
    <cellStyle name="Normal 2 10 4 3 2 4 3 2" xfId="11934" xr:uid="{00000000-0005-0000-0000-00007B0C0000}"/>
    <cellStyle name="Normal 2 10 4 3 2 4 4" xfId="8396" xr:uid="{00000000-0005-0000-0000-00007C0C0000}"/>
    <cellStyle name="Normal 2 10 4 3 2 5" xfId="2902" xr:uid="{00000000-0005-0000-0000-00007D0C0000}"/>
    <cellStyle name="Normal 2 10 4 3 2 5 2" xfId="9389" xr:uid="{00000000-0005-0000-0000-00007E0C0000}"/>
    <cellStyle name="Normal 2 10 4 3 2 6" xfId="5295" xr:uid="{00000000-0005-0000-0000-00007F0C0000}"/>
    <cellStyle name="Normal 2 10 4 3 2 6 2" xfId="11158" xr:uid="{00000000-0005-0000-0000-0000800C0000}"/>
    <cellStyle name="Normal 2 10 4 3 2 7" xfId="7620" xr:uid="{00000000-0005-0000-0000-0000810C0000}"/>
    <cellStyle name="Normal 2 10 4 3 3" xfId="682" xr:uid="{00000000-0005-0000-0000-0000820C0000}"/>
    <cellStyle name="Normal 2 10 4 3 3 2" xfId="1752" xr:uid="{00000000-0005-0000-0000-0000830C0000}"/>
    <cellStyle name="Normal 2 10 4 3 3 2 2" xfId="4145" xr:uid="{00000000-0005-0000-0000-0000840C0000}"/>
    <cellStyle name="Normal 2 10 4 3 3 2 2 2" xfId="10314" xr:uid="{00000000-0005-0000-0000-0000850C0000}"/>
    <cellStyle name="Normal 2 10 4 3 3 2 3" xfId="6538" xr:uid="{00000000-0005-0000-0000-0000860C0000}"/>
    <cellStyle name="Normal 2 10 4 3 3 2 3 2" xfId="12083" xr:uid="{00000000-0005-0000-0000-0000870C0000}"/>
    <cellStyle name="Normal 2 10 4 3 3 2 4" xfId="8545" xr:uid="{00000000-0005-0000-0000-0000880C0000}"/>
    <cellStyle name="Normal 2 10 4 3 3 3" xfId="3075" xr:uid="{00000000-0005-0000-0000-0000890C0000}"/>
    <cellStyle name="Normal 2 10 4 3 3 3 2" xfId="9538" xr:uid="{00000000-0005-0000-0000-00008A0C0000}"/>
    <cellStyle name="Normal 2 10 4 3 3 4" xfId="5468" xr:uid="{00000000-0005-0000-0000-00008B0C0000}"/>
    <cellStyle name="Normal 2 10 4 3 3 4 2" xfId="11307" xr:uid="{00000000-0005-0000-0000-00008C0C0000}"/>
    <cellStyle name="Normal 2 10 4 3 3 5" xfId="7769" xr:uid="{00000000-0005-0000-0000-00008D0C0000}"/>
    <cellStyle name="Normal 2 10 4 3 4" xfId="1067" xr:uid="{00000000-0005-0000-0000-00008E0C0000}"/>
    <cellStyle name="Normal 2 10 4 3 4 2" xfId="2137" xr:uid="{00000000-0005-0000-0000-00008F0C0000}"/>
    <cellStyle name="Normal 2 10 4 3 4 2 2" xfId="4530" xr:uid="{00000000-0005-0000-0000-0000900C0000}"/>
    <cellStyle name="Normal 2 10 4 3 4 2 2 2" xfId="10573" xr:uid="{00000000-0005-0000-0000-0000910C0000}"/>
    <cellStyle name="Normal 2 10 4 3 4 2 3" xfId="6923" xr:uid="{00000000-0005-0000-0000-0000920C0000}"/>
    <cellStyle name="Normal 2 10 4 3 4 2 3 2" xfId="12342" xr:uid="{00000000-0005-0000-0000-0000930C0000}"/>
    <cellStyle name="Normal 2 10 4 3 4 2 4" xfId="8804" xr:uid="{00000000-0005-0000-0000-0000940C0000}"/>
    <cellStyle name="Normal 2 10 4 3 4 3" xfId="3460" xr:uid="{00000000-0005-0000-0000-0000950C0000}"/>
    <cellStyle name="Normal 2 10 4 3 4 3 2" xfId="9797" xr:uid="{00000000-0005-0000-0000-0000960C0000}"/>
    <cellStyle name="Normal 2 10 4 3 4 4" xfId="5853" xr:uid="{00000000-0005-0000-0000-0000970C0000}"/>
    <cellStyle name="Normal 2 10 4 3 4 4 2" xfId="11566" xr:uid="{00000000-0005-0000-0000-0000980C0000}"/>
    <cellStyle name="Normal 2 10 4 3 4 5" xfId="8028" xr:uid="{00000000-0005-0000-0000-0000990C0000}"/>
    <cellStyle name="Normal 2 10 4 3 5" xfId="1451" xr:uid="{00000000-0005-0000-0000-00009A0C0000}"/>
    <cellStyle name="Normal 2 10 4 3 5 2" xfId="3844" xr:uid="{00000000-0005-0000-0000-00009B0C0000}"/>
    <cellStyle name="Normal 2 10 4 3 5 2 2" xfId="10055" xr:uid="{00000000-0005-0000-0000-00009C0C0000}"/>
    <cellStyle name="Normal 2 10 4 3 5 3" xfId="6237" xr:uid="{00000000-0005-0000-0000-00009D0C0000}"/>
    <cellStyle name="Normal 2 10 4 3 5 3 2" xfId="11824" xr:uid="{00000000-0005-0000-0000-00009E0C0000}"/>
    <cellStyle name="Normal 2 10 4 3 5 4" xfId="8286" xr:uid="{00000000-0005-0000-0000-00009F0C0000}"/>
    <cellStyle name="Normal 2 10 4 3 6" xfId="378" xr:uid="{00000000-0005-0000-0000-0000A00C0000}"/>
    <cellStyle name="Normal 2 10 4 3 6 2" xfId="2774" xr:uid="{00000000-0005-0000-0000-0000A10C0000}"/>
    <cellStyle name="Normal 2 10 4 3 6 2 2" xfId="9279" xr:uid="{00000000-0005-0000-0000-0000A20C0000}"/>
    <cellStyle name="Normal 2 10 4 3 6 3" xfId="5167" xr:uid="{00000000-0005-0000-0000-0000A30C0000}"/>
    <cellStyle name="Normal 2 10 4 3 6 3 2" xfId="11048" xr:uid="{00000000-0005-0000-0000-0000A40C0000}"/>
    <cellStyle name="Normal 2 10 4 3 6 4" xfId="7510" xr:uid="{00000000-0005-0000-0000-0000A50C0000}"/>
    <cellStyle name="Normal 2 10 4 3 7" xfId="2519" xr:uid="{00000000-0005-0000-0000-0000A60C0000}"/>
    <cellStyle name="Normal 2 10 4 3 7 2" xfId="9060" xr:uid="{00000000-0005-0000-0000-0000A70C0000}"/>
    <cellStyle name="Normal 2 10 4 3 8" xfId="4912" xr:uid="{00000000-0005-0000-0000-0000A80C0000}"/>
    <cellStyle name="Normal 2 10 4 3 8 2" xfId="10829" xr:uid="{00000000-0005-0000-0000-0000A90C0000}"/>
    <cellStyle name="Normal 2 10 4 3 9" xfId="7291" xr:uid="{00000000-0005-0000-0000-0000AA0C0000}"/>
    <cellStyle name="Normal 2 10 4 4" xfId="205" xr:uid="{00000000-0005-0000-0000-0000AB0C0000}"/>
    <cellStyle name="Normal 2 10 4 4 2" xfId="724" xr:uid="{00000000-0005-0000-0000-0000AC0C0000}"/>
    <cellStyle name="Normal 2 10 4 4 2 2" xfId="1794" xr:uid="{00000000-0005-0000-0000-0000AD0C0000}"/>
    <cellStyle name="Normal 2 10 4 4 2 2 2" xfId="4187" xr:uid="{00000000-0005-0000-0000-0000AE0C0000}"/>
    <cellStyle name="Normal 2 10 4 4 2 2 2 2" xfId="10350" xr:uid="{00000000-0005-0000-0000-0000AF0C0000}"/>
    <cellStyle name="Normal 2 10 4 4 2 2 3" xfId="6580" xr:uid="{00000000-0005-0000-0000-0000B00C0000}"/>
    <cellStyle name="Normal 2 10 4 4 2 2 3 2" xfId="12119" xr:uid="{00000000-0005-0000-0000-0000B10C0000}"/>
    <cellStyle name="Normal 2 10 4 4 2 2 4" xfId="8581" xr:uid="{00000000-0005-0000-0000-0000B20C0000}"/>
    <cellStyle name="Normal 2 10 4 4 2 3" xfId="3117" xr:uid="{00000000-0005-0000-0000-0000B30C0000}"/>
    <cellStyle name="Normal 2 10 4 4 2 3 2" xfId="9574" xr:uid="{00000000-0005-0000-0000-0000B40C0000}"/>
    <cellStyle name="Normal 2 10 4 4 2 4" xfId="5510" xr:uid="{00000000-0005-0000-0000-0000B50C0000}"/>
    <cellStyle name="Normal 2 10 4 4 2 4 2" xfId="11343" xr:uid="{00000000-0005-0000-0000-0000B60C0000}"/>
    <cellStyle name="Normal 2 10 4 4 2 5" xfId="7805" xr:uid="{00000000-0005-0000-0000-0000B70C0000}"/>
    <cellStyle name="Normal 2 10 4 4 3" xfId="1109" xr:uid="{00000000-0005-0000-0000-0000B80C0000}"/>
    <cellStyle name="Normal 2 10 4 4 3 2" xfId="2179" xr:uid="{00000000-0005-0000-0000-0000B90C0000}"/>
    <cellStyle name="Normal 2 10 4 4 3 2 2" xfId="4572" xr:uid="{00000000-0005-0000-0000-0000BA0C0000}"/>
    <cellStyle name="Normal 2 10 4 4 3 2 2 2" xfId="10609" xr:uid="{00000000-0005-0000-0000-0000BB0C0000}"/>
    <cellStyle name="Normal 2 10 4 4 3 2 3" xfId="6965" xr:uid="{00000000-0005-0000-0000-0000BC0C0000}"/>
    <cellStyle name="Normal 2 10 4 4 3 2 3 2" xfId="12378" xr:uid="{00000000-0005-0000-0000-0000BD0C0000}"/>
    <cellStyle name="Normal 2 10 4 4 3 2 4" xfId="8840" xr:uid="{00000000-0005-0000-0000-0000BE0C0000}"/>
    <cellStyle name="Normal 2 10 4 4 3 3" xfId="3502" xr:uid="{00000000-0005-0000-0000-0000BF0C0000}"/>
    <cellStyle name="Normal 2 10 4 4 3 3 2" xfId="9833" xr:uid="{00000000-0005-0000-0000-0000C00C0000}"/>
    <cellStyle name="Normal 2 10 4 4 3 4" xfId="5895" xr:uid="{00000000-0005-0000-0000-0000C10C0000}"/>
    <cellStyle name="Normal 2 10 4 4 3 4 2" xfId="11602" xr:uid="{00000000-0005-0000-0000-0000C20C0000}"/>
    <cellStyle name="Normal 2 10 4 4 3 5" xfId="8064" xr:uid="{00000000-0005-0000-0000-0000C30C0000}"/>
    <cellStyle name="Normal 2 10 4 4 4" xfId="1493" xr:uid="{00000000-0005-0000-0000-0000C40C0000}"/>
    <cellStyle name="Normal 2 10 4 4 4 2" xfId="3886" xr:uid="{00000000-0005-0000-0000-0000C50C0000}"/>
    <cellStyle name="Normal 2 10 4 4 4 2 2" xfId="10091" xr:uid="{00000000-0005-0000-0000-0000C60C0000}"/>
    <cellStyle name="Normal 2 10 4 4 4 3" xfId="6279" xr:uid="{00000000-0005-0000-0000-0000C70C0000}"/>
    <cellStyle name="Normal 2 10 4 4 4 3 2" xfId="11860" xr:uid="{00000000-0005-0000-0000-0000C80C0000}"/>
    <cellStyle name="Normal 2 10 4 4 4 4" xfId="8322" xr:uid="{00000000-0005-0000-0000-0000C90C0000}"/>
    <cellStyle name="Normal 2 10 4 4 5" xfId="421" xr:uid="{00000000-0005-0000-0000-0000CA0C0000}"/>
    <cellStyle name="Normal 2 10 4 4 5 2" xfId="2816" xr:uid="{00000000-0005-0000-0000-0000CB0C0000}"/>
    <cellStyle name="Normal 2 10 4 4 5 2 2" xfId="9315" xr:uid="{00000000-0005-0000-0000-0000CC0C0000}"/>
    <cellStyle name="Normal 2 10 4 4 5 3" xfId="5209" xr:uid="{00000000-0005-0000-0000-0000CD0C0000}"/>
    <cellStyle name="Normal 2 10 4 4 5 3 2" xfId="11084" xr:uid="{00000000-0005-0000-0000-0000CE0C0000}"/>
    <cellStyle name="Normal 2 10 4 4 5 4" xfId="7546" xr:uid="{00000000-0005-0000-0000-0000CF0C0000}"/>
    <cellStyle name="Normal 2 10 4 4 6" xfId="2603" xr:uid="{00000000-0005-0000-0000-0000D00C0000}"/>
    <cellStyle name="Normal 2 10 4 4 6 2" xfId="9132" xr:uid="{00000000-0005-0000-0000-0000D10C0000}"/>
    <cellStyle name="Normal 2 10 4 4 7" xfId="4996" xr:uid="{00000000-0005-0000-0000-0000D20C0000}"/>
    <cellStyle name="Normal 2 10 4 4 7 2" xfId="10901" xr:uid="{00000000-0005-0000-0000-0000D30C0000}"/>
    <cellStyle name="Normal 2 10 4 4 8" xfId="7363" xr:uid="{00000000-0005-0000-0000-0000D40C0000}"/>
    <cellStyle name="Normal 2 10 4 5" xfId="551" xr:uid="{00000000-0005-0000-0000-0000D50C0000}"/>
    <cellStyle name="Normal 2 10 4 5 2" xfId="854" xr:uid="{00000000-0005-0000-0000-0000D60C0000}"/>
    <cellStyle name="Normal 2 10 4 5 2 2" xfId="1924" xr:uid="{00000000-0005-0000-0000-0000D70C0000}"/>
    <cellStyle name="Normal 2 10 4 5 2 2 2" xfId="4317" xr:uid="{00000000-0005-0000-0000-0000D80C0000}"/>
    <cellStyle name="Normal 2 10 4 5 2 2 2 2" xfId="10462" xr:uid="{00000000-0005-0000-0000-0000D90C0000}"/>
    <cellStyle name="Normal 2 10 4 5 2 2 3" xfId="6710" xr:uid="{00000000-0005-0000-0000-0000DA0C0000}"/>
    <cellStyle name="Normal 2 10 4 5 2 2 3 2" xfId="12231" xr:uid="{00000000-0005-0000-0000-0000DB0C0000}"/>
    <cellStyle name="Normal 2 10 4 5 2 2 4" xfId="8693" xr:uid="{00000000-0005-0000-0000-0000DC0C0000}"/>
    <cellStyle name="Normal 2 10 4 5 2 3" xfId="3247" xr:uid="{00000000-0005-0000-0000-0000DD0C0000}"/>
    <cellStyle name="Normal 2 10 4 5 2 3 2" xfId="9686" xr:uid="{00000000-0005-0000-0000-0000DE0C0000}"/>
    <cellStyle name="Normal 2 10 4 5 2 4" xfId="5640" xr:uid="{00000000-0005-0000-0000-0000DF0C0000}"/>
    <cellStyle name="Normal 2 10 4 5 2 4 2" xfId="11455" xr:uid="{00000000-0005-0000-0000-0000E00C0000}"/>
    <cellStyle name="Normal 2 10 4 5 2 5" xfId="7917" xr:uid="{00000000-0005-0000-0000-0000E10C0000}"/>
    <cellStyle name="Normal 2 10 4 5 3" xfId="1239" xr:uid="{00000000-0005-0000-0000-0000E20C0000}"/>
    <cellStyle name="Normal 2 10 4 5 3 2" xfId="2309" xr:uid="{00000000-0005-0000-0000-0000E30C0000}"/>
    <cellStyle name="Normal 2 10 4 5 3 2 2" xfId="4702" xr:uid="{00000000-0005-0000-0000-0000E40C0000}"/>
    <cellStyle name="Normal 2 10 4 5 3 2 2 2" xfId="10721" xr:uid="{00000000-0005-0000-0000-0000E50C0000}"/>
    <cellStyle name="Normal 2 10 4 5 3 2 3" xfId="7095" xr:uid="{00000000-0005-0000-0000-0000E60C0000}"/>
    <cellStyle name="Normal 2 10 4 5 3 2 3 2" xfId="12490" xr:uid="{00000000-0005-0000-0000-0000E70C0000}"/>
    <cellStyle name="Normal 2 10 4 5 3 2 4" xfId="8952" xr:uid="{00000000-0005-0000-0000-0000E80C0000}"/>
    <cellStyle name="Normal 2 10 4 5 3 3" xfId="3632" xr:uid="{00000000-0005-0000-0000-0000E90C0000}"/>
    <cellStyle name="Normal 2 10 4 5 3 3 2" xfId="9945" xr:uid="{00000000-0005-0000-0000-0000EA0C0000}"/>
    <cellStyle name="Normal 2 10 4 5 3 4" xfId="6025" xr:uid="{00000000-0005-0000-0000-0000EB0C0000}"/>
    <cellStyle name="Normal 2 10 4 5 3 4 2" xfId="11714" xr:uid="{00000000-0005-0000-0000-0000EC0C0000}"/>
    <cellStyle name="Normal 2 10 4 5 3 5" xfId="8176" xr:uid="{00000000-0005-0000-0000-0000ED0C0000}"/>
    <cellStyle name="Normal 2 10 4 5 4" xfId="1623" xr:uid="{00000000-0005-0000-0000-0000EE0C0000}"/>
    <cellStyle name="Normal 2 10 4 5 4 2" xfId="4016" xr:uid="{00000000-0005-0000-0000-0000EF0C0000}"/>
    <cellStyle name="Normal 2 10 4 5 4 2 2" xfId="10203" xr:uid="{00000000-0005-0000-0000-0000F00C0000}"/>
    <cellStyle name="Normal 2 10 4 5 4 3" xfId="6409" xr:uid="{00000000-0005-0000-0000-0000F10C0000}"/>
    <cellStyle name="Normal 2 10 4 5 4 3 2" xfId="11972" xr:uid="{00000000-0005-0000-0000-0000F20C0000}"/>
    <cellStyle name="Normal 2 10 4 5 4 4" xfId="8434" xr:uid="{00000000-0005-0000-0000-0000F30C0000}"/>
    <cellStyle name="Normal 2 10 4 5 5" xfId="2946" xr:uid="{00000000-0005-0000-0000-0000F40C0000}"/>
    <cellStyle name="Normal 2 10 4 5 5 2" xfId="9427" xr:uid="{00000000-0005-0000-0000-0000F50C0000}"/>
    <cellStyle name="Normal 2 10 4 5 6" xfId="5339" xr:uid="{00000000-0005-0000-0000-0000F60C0000}"/>
    <cellStyle name="Normal 2 10 4 5 6 2" xfId="11196" xr:uid="{00000000-0005-0000-0000-0000F70C0000}"/>
    <cellStyle name="Normal 2 10 4 5 7" xfId="7658" xr:uid="{00000000-0005-0000-0000-0000F80C0000}"/>
    <cellStyle name="Normal 2 10 4 6" xfId="596" xr:uid="{00000000-0005-0000-0000-0000F90C0000}"/>
    <cellStyle name="Normal 2 10 4 6 2" xfId="1666" xr:uid="{00000000-0005-0000-0000-0000FA0C0000}"/>
    <cellStyle name="Normal 2 10 4 6 2 2" xfId="4059" xr:uid="{00000000-0005-0000-0000-0000FB0C0000}"/>
    <cellStyle name="Normal 2 10 4 6 2 2 2" xfId="10240" xr:uid="{00000000-0005-0000-0000-0000FC0C0000}"/>
    <cellStyle name="Normal 2 10 4 6 2 3" xfId="6452" xr:uid="{00000000-0005-0000-0000-0000FD0C0000}"/>
    <cellStyle name="Normal 2 10 4 6 2 3 2" xfId="12009" xr:uid="{00000000-0005-0000-0000-0000FE0C0000}"/>
    <cellStyle name="Normal 2 10 4 6 2 4" xfId="8471" xr:uid="{00000000-0005-0000-0000-0000FF0C0000}"/>
    <cellStyle name="Normal 2 10 4 6 3" xfId="2989" xr:uid="{00000000-0005-0000-0000-0000000D0000}"/>
    <cellStyle name="Normal 2 10 4 6 3 2" xfId="9464" xr:uid="{00000000-0005-0000-0000-0000010D0000}"/>
    <cellStyle name="Normal 2 10 4 6 4" xfId="5382" xr:uid="{00000000-0005-0000-0000-0000020D0000}"/>
    <cellStyle name="Normal 2 10 4 6 4 2" xfId="11233" xr:uid="{00000000-0005-0000-0000-0000030D0000}"/>
    <cellStyle name="Normal 2 10 4 6 5" xfId="7695" xr:uid="{00000000-0005-0000-0000-0000040D0000}"/>
    <cellStyle name="Normal 2 10 4 7" xfId="981" xr:uid="{00000000-0005-0000-0000-0000050D0000}"/>
    <cellStyle name="Normal 2 10 4 7 2" xfId="2051" xr:uid="{00000000-0005-0000-0000-0000060D0000}"/>
    <cellStyle name="Normal 2 10 4 7 2 2" xfId="4444" xr:uid="{00000000-0005-0000-0000-0000070D0000}"/>
    <cellStyle name="Normal 2 10 4 7 2 2 2" xfId="10499" xr:uid="{00000000-0005-0000-0000-0000080D0000}"/>
    <cellStyle name="Normal 2 10 4 7 2 3" xfId="6837" xr:uid="{00000000-0005-0000-0000-0000090D0000}"/>
    <cellStyle name="Normal 2 10 4 7 2 3 2" xfId="12268" xr:uid="{00000000-0005-0000-0000-00000A0D0000}"/>
    <cellStyle name="Normal 2 10 4 7 2 4" xfId="8730" xr:uid="{00000000-0005-0000-0000-00000B0D0000}"/>
    <cellStyle name="Normal 2 10 4 7 3" xfId="3374" xr:uid="{00000000-0005-0000-0000-00000C0D0000}"/>
    <cellStyle name="Normal 2 10 4 7 3 2" xfId="9723" xr:uid="{00000000-0005-0000-0000-00000D0D0000}"/>
    <cellStyle name="Normal 2 10 4 7 4" xfId="5767" xr:uid="{00000000-0005-0000-0000-00000E0D0000}"/>
    <cellStyle name="Normal 2 10 4 7 4 2" xfId="11492" xr:uid="{00000000-0005-0000-0000-00000F0D0000}"/>
    <cellStyle name="Normal 2 10 4 7 5" xfId="7954" xr:uid="{00000000-0005-0000-0000-0000100D0000}"/>
    <cellStyle name="Normal 2 10 4 8" xfId="1365" xr:uid="{00000000-0005-0000-0000-0000110D0000}"/>
    <cellStyle name="Normal 2 10 4 8 2" xfId="3758" xr:uid="{00000000-0005-0000-0000-0000120D0000}"/>
    <cellStyle name="Normal 2 10 4 8 2 2" xfId="9981" xr:uid="{00000000-0005-0000-0000-0000130D0000}"/>
    <cellStyle name="Normal 2 10 4 8 3" xfId="6151" xr:uid="{00000000-0005-0000-0000-0000140D0000}"/>
    <cellStyle name="Normal 2 10 4 8 3 2" xfId="11750" xr:uid="{00000000-0005-0000-0000-0000150D0000}"/>
    <cellStyle name="Normal 2 10 4 8 4" xfId="8212" xr:uid="{00000000-0005-0000-0000-0000160D0000}"/>
    <cellStyle name="Normal 2 10 4 9" xfId="290" xr:uid="{00000000-0005-0000-0000-0000170D0000}"/>
    <cellStyle name="Normal 2 10 4 9 2" xfId="2688" xr:uid="{00000000-0005-0000-0000-0000180D0000}"/>
    <cellStyle name="Normal 2 10 4 9 2 2" xfId="9205" xr:uid="{00000000-0005-0000-0000-0000190D0000}"/>
    <cellStyle name="Normal 2 10 4 9 3" xfId="5081" xr:uid="{00000000-0005-0000-0000-00001A0D0000}"/>
    <cellStyle name="Normal 2 10 4 9 3 2" xfId="10974" xr:uid="{00000000-0005-0000-0000-00001B0D0000}"/>
    <cellStyle name="Normal 2 10 4 9 4" xfId="7436" xr:uid="{00000000-0005-0000-0000-00001C0D0000}"/>
    <cellStyle name="Normal 2 10 5" xfId="51" xr:uid="{00000000-0005-0000-0000-00001D0D0000}"/>
    <cellStyle name="Normal 2 10 5 2" xfId="135" xr:uid="{00000000-0005-0000-0000-00001E0D0000}"/>
    <cellStyle name="Normal 2 10 5 2 2" xfId="738" xr:uid="{00000000-0005-0000-0000-00001F0D0000}"/>
    <cellStyle name="Normal 2 10 5 2 2 2" xfId="1808" xr:uid="{00000000-0005-0000-0000-0000200D0000}"/>
    <cellStyle name="Normal 2 10 5 2 2 2 2" xfId="4201" xr:uid="{00000000-0005-0000-0000-0000210D0000}"/>
    <cellStyle name="Normal 2 10 5 2 2 2 2 2" xfId="10362" xr:uid="{00000000-0005-0000-0000-0000220D0000}"/>
    <cellStyle name="Normal 2 10 5 2 2 2 3" xfId="6594" xr:uid="{00000000-0005-0000-0000-0000230D0000}"/>
    <cellStyle name="Normal 2 10 5 2 2 2 3 2" xfId="12131" xr:uid="{00000000-0005-0000-0000-0000240D0000}"/>
    <cellStyle name="Normal 2 10 5 2 2 2 4" xfId="8593" xr:uid="{00000000-0005-0000-0000-0000250D0000}"/>
    <cellStyle name="Normal 2 10 5 2 2 3" xfId="3131" xr:uid="{00000000-0005-0000-0000-0000260D0000}"/>
    <cellStyle name="Normal 2 10 5 2 2 3 2" xfId="9586" xr:uid="{00000000-0005-0000-0000-0000270D0000}"/>
    <cellStyle name="Normal 2 10 5 2 2 4" xfId="5524" xr:uid="{00000000-0005-0000-0000-0000280D0000}"/>
    <cellStyle name="Normal 2 10 5 2 2 4 2" xfId="11355" xr:uid="{00000000-0005-0000-0000-0000290D0000}"/>
    <cellStyle name="Normal 2 10 5 2 2 5" xfId="7817" xr:uid="{00000000-0005-0000-0000-00002A0D0000}"/>
    <cellStyle name="Normal 2 10 5 2 3" xfId="1123" xr:uid="{00000000-0005-0000-0000-00002B0D0000}"/>
    <cellStyle name="Normal 2 10 5 2 3 2" xfId="2193" xr:uid="{00000000-0005-0000-0000-00002C0D0000}"/>
    <cellStyle name="Normal 2 10 5 2 3 2 2" xfId="4586" xr:uid="{00000000-0005-0000-0000-00002D0D0000}"/>
    <cellStyle name="Normal 2 10 5 2 3 2 2 2" xfId="10621" xr:uid="{00000000-0005-0000-0000-00002E0D0000}"/>
    <cellStyle name="Normal 2 10 5 2 3 2 3" xfId="6979" xr:uid="{00000000-0005-0000-0000-00002F0D0000}"/>
    <cellStyle name="Normal 2 10 5 2 3 2 3 2" xfId="12390" xr:uid="{00000000-0005-0000-0000-0000300D0000}"/>
    <cellStyle name="Normal 2 10 5 2 3 2 4" xfId="8852" xr:uid="{00000000-0005-0000-0000-0000310D0000}"/>
    <cellStyle name="Normal 2 10 5 2 3 3" xfId="3516" xr:uid="{00000000-0005-0000-0000-0000320D0000}"/>
    <cellStyle name="Normal 2 10 5 2 3 3 2" xfId="9845" xr:uid="{00000000-0005-0000-0000-0000330D0000}"/>
    <cellStyle name="Normal 2 10 5 2 3 4" xfId="5909" xr:uid="{00000000-0005-0000-0000-0000340D0000}"/>
    <cellStyle name="Normal 2 10 5 2 3 4 2" xfId="11614" xr:uid="{00000000-0005-0000-0000-0000350D0000}"/>
    <cellStyle name="Normal 2 10 5 2 3 5" xfId="8076" xr:uid="{00000000-0005-0000-0000-0000360D0000}"/>
    <cellStyle name="Normal 2 10 5 2 4" xfId="1507" xr:uid="{00000000-0005-0000-0000-0000370D0000}"/>
    <cellStyle name="Normal 2 10 5 2 4 2" xfId="3900" xr:uid="{00000000-0005-0000-0000-0000380D0000}"/>
    <cellStyle name="Normal 2 10 5 2 4 2 2" xfId="10103" xr:uid="{00000000-0005-0000-0000-0000390D0000}"/>
    <cellStyle name="Normal 2 10 5 2 4 3" xfId="6293" xr:uid="{00000000-0005-0000-0000-00003A0D0000}"/>
    <cellStyle name="Normal 2 10 5 2 4 3 2" xfId="11872" xr:uid="{00000000-0005-0000-0000-00003B0D0000}"/>
    <cellStyle name="Normal 2 10 5 2 4 4" xfId="8334" xr:uid="{00000000-0005-0000-0000-00003C0D0000}"/>
    <cellStyle name="Normal 2 10 5 2 5" xfId="435" xr:uid="{00000000-0005-0000-0000-00003D0D0000}"/>
    <cellStyle name="Normal 2 10 5 2 5 2" xfId="2830" xr:uid="{00000000-0005-0000-0000-00003E0D0000}"/>
    <cellStyle name="Normal 2 10 5 2 5 2 2" xfId="9327" xr:uid="{00000000-0005-0000-0000-00003F0D0000}"/>
    <cellStyle name="Normal 2 10 5 2 5 3" xfId="5223" xr:uid="{00000000-0005-0000-0000-0000400D0000}"/>
    <cellStyle name="Normal 2 10 5 2 5 3 2" xfId="11096" xr:uid="{00000000-0005-0000-0000-0000410D0000}"/>
    <cellStyle name="Normal 2 10 5 2 5 4" xfId="7558" xr:uid="{00000000-0005-0000-0000-0000420D0000}"/>
    <cellStyle name="Normal 2 10 5 2 6" xfId="2533" xr:uid="{00000000-0005-0000-0000-0000430D0000}"/>
    <cellStyle name="Normal 2 10 5 2 6 2" xfId="9072" xr:uid="{00000000-0005-0000-0000-0000440D0000}"/>
    <cellStyle name="Normal 2 10 5 2 7" xfId="4926" xr:uid="{00000000-0005-0000-0000-0000450D0000}"/>
    <cellStyle name="Normal 2 10 5 2 7 2" xfId="10841" xr:uid="{00000000-0005-0000-0000-0000460D0000}"/>
    <cellStyle name="Normal 2 10 5 2 8" xfId="7303" xr:uid="{00000000-0005-0000-0000-0000470D0000}"/>
    <cellStyle name="Normal 2 10 5 3" xfId="219" xr:uid="{00000000-0005-0000-0000-0000480D0000}"/>
    <cellStyle name="Normal 2 10 5 3 2" xfId="1680" xr:uid="{00000000-0005-0000-0000-0000490D0000}"/>
    <cellStyle name="Normal 2 10 5 3 2 2" xfId="4073" xr:uid="{00000000-0005-0000-0000-00004A0D0000}"/>
    <cellStyle name="Normal 2 10 5 3 2 2 2" xfId="10252" xr:uid="{00000000-0005-0000-0000-00004B0D0000}"/>
    <cellStyle name="Normal 2 10 5 3 2 3" xfId="6466" xr:uid="{00000000-0005-0000-0000-00004C0D0000}"/>
    <cellStyle name="Normal 2 10 5 3 2 3 2" xfId="12021" xr:uid="{00000000-0005-0000-0000-00004D0D0000}"/>
    <cellStyle name="Normal 2 10 5 3 2 4" xfId="8483" xr:uid="{00000000-0005-0000-0000-00004E0D0000}"/>
    <cellStyle name="Normal 2 10 5 3 3" xfId="610" xr:uid="{00000000-0005-0000-0000-00004F0D0000}"/>
    <cellStyle name="Normal 2 10 5 3 3 2" xfId="3003" xr:uid="{00000000-0005-0000-0000-0000500D0000}"/>
    <cellStyle name="Normal 2 10 5 3 3 2 2" xfId="9476" xr:uid="{00000000-0005-0000-0000-0000510D0000}"/>
    <cellStyle name="Normal 2 10 5 3 3 3" xfId="5396" xr:uid="{00000000-0005-0000-0000-0000520D0000}"/>
    <cellStyle name="Normal 2 10 5 3 3 3 2" xfId="11245" xr:uid="{00000000-0005-0000-0000-0000530D0000}"/>
    <cellStyle name="Normal 2 10 5 3 3 4" xfId="7707" xr:uid="{00000000-0005-0000-0000-0000540D0000}"/>
    <cellStyle name="Normal 2 10 5 3 4" xfId="2617" xr:uid="{00000000-0005-0000-0000-0000550D0000}"/>
    <cellStyle name="Normal 2 10 5 3 4 2" xfId="9144" xr:uid="{00000000-0005-0000-0000-0000560D0000}"/>
    <cellStyle name="Normal 2 10 5 3 5" xfId="5010" xr:uid="{00000000-0005-0000-0000-0000570D0000}"/>
    <cellStyle name="Normal 2 10 5 3 5 2" xfId="10913" xr:uid="{00000000-0005-0000-0000-0000580D0000}"/>
    <cellStyle name="Normal 2 10 5 3 6" xfId="7375" xr:uid="{00000000-0005-0000-0000-0000590D0000}"/>
    <cellStyle name="Normal 2 10 5 4" xfId="995" xr:uid="{00000000-0005-0000-0000-00005A0D0000}"/>
    <cellStyle name="Normal 2 10 5 4 2" xfId="2065" xr:uid="{00000000-0005-0000-0000-00005B0D0000}"/>
    <cellStyle name="Normal 2 10 5 4 2 2" xfId="4458" xr:uid="{00000000-0005-0000-0000-00005C0D0000}"/>
    <cellStyle name="Normal 2 10 5 4 2 2 2" xfId="10511" xr:uid="{00000000-0005-0000-0000-00005D0D0000}"/>
    <cellStyle name="Normal 2 10 5 4 2 3" xfId="6851" xr:uid="{00000000-0005-0000-0000-00005E0D0000}"/>
    <cellStyle name="Normal 2 10 5 4 2 3 2" xfId="12280" xr:uid="{00000000-0005-0000-0000-00005F0D0000}"/>
    <cellStyle name="Normal 2 10 5 4 2 4" xfId="8742" xr:uid="{00000000-0005-0000-0000-0000600D0000}"/>
    <cellStyle name="Normal 2 10 5 4 3" xfId="3388" xr:uid="{00000000-0005-0000-0000-0000610D0000}"/>
    <cellStyle name="Normal 2 10 5 4 3 2" xfId="9735" xr:uid="{00000000-0005-0000-0000-0000620D0000}"/>
    <cellStyle name="Normal 2 10 5 4 4" xfId="5781" xr:uid="{00000000-0005-0000-0000-0000630D0000}"/>
    <cellStyle name="Normal 2 10 5 4 4 2" xfId="11504" xr:uid="{00000000-0005-0000-0000-0000640D0000}"/>
    <cellStyle name="Normal 2 10 5 4 5" xfId="7966" xr:uid="{00000000-0005-0000-0000-0000650D0000}"/>
    <cellStyle name="Normal 2 10 5 5" xfId="1379" xr:uid="{00000000-0005-0000-0000-0000660D0000}"/>
    <cellStyle name="Normal 2 10 5 5 2" xfId="3772" xr:uid="{00000000-0005-0000-0000-0000670D0000}"/>
    <cellStyle name="Normal 2 10 5 5 2 2" xfId="9993" xr:uid="{00000000-0005-0000-0000-0000680D0000}"/>
    <cellStyle name="Normal 2 10 5 5 3" xfId="6165" xr:uid="{00000000-0005-0000-0000-0000690D0000}"/>
    <cellStyle name="Normal 2 10 5 5 3 2" xfId="11762" xr:uid="{00000000-0005-0000-0000-00006A0D0000}"/>
    <cellStyle name="Normal 2 10 5 5 4" xfId="8224" xr:uid="{00000000-0005-0000-0000-00006B0D0000}"/>
    <cellStyle name="Normal 2 10 5 6" xfId="304" xr:uid="{00000000-0005-0000-0000-00006C0D0000}"/>
    <cellStyle name="Normal 2 10 5 6 2" xfId="2702" xr:uid="{00000000-0005-0000-0000-00006D0D0000}"/>
    <cellStyle name="Normal 2 10 5 6 2 2" xfId="9217" xr:uid="{00000000-0005-0000-0000-00006E0D0000}"/>
    <cellStyle name="Normal 2 10 5 6 3" xfId="5095" xr:uid="{00000000-0005-0000-0000-00006F0D0000}"/>
    <cellStyle name="Normal 2 10 5 6 3 2" xfId="10986" xr:uid="{00000000-0005-0000-0000-0000700D0000}"/>
    <cellStyle name="Normal 2 10 5 6 4" xfId="7448" xr:uid="{00000000-0005-0000-0000-0000710D0000}"/>
    <cellStyle name="Normal 2 10 5 7" xfId="2449" xr:uid="{00000000-0005-0000-0000-0000720D0000}"/>
    <cellStyle name="Normal 2 10 5 7 2" xfId="9000" xr:uid="{00000000-0005-0000-0000-0000730D0000}"/>
    <cellStyle name="Normal 2 10 5 8" xfId="4842" xr:uid="{00000000-0005-0000-0000-0000740D0000}"/>
    <cellStyle name="Normal 2 10 5 8 2" xfId="10769" xr:uid="{00000000-0005-0000-0000-0000750D0000}"/>
    <cellStyle name="Normal 2 10 5 9" xfId="7231" xr:uid="{00000000-0005-0000-0000-0000760D0000}"/>
    <cellStyle name="Normal 2 10 6" xfId="93" xr:uid="{00000000-0005-0000-0000-0000770D0000}"/>
    <cellStyle name="Normal 2 10 6 2" xfId="477" xr:uid="{00000000-0005-0000-0000-0000780D0000}"/>
    <cellStyle name="Normal 2 10 6 2 2" xfId="780" xr:uid="{00000000-0005-0000-0000-0000790D0000}"/>
    <cellStyle name="Normal 2 10 6 2 2 2" xfId="1850" xr:uid="{00000000-0005-0000-0000-00007A0D0000}"/>
    <cellStyle name="Normal 2 10 6 2 2 2 2" xfId="4243" xr:uid="{00000000-0005-0000-0000-00007B0D0000}"/>
    <cellStyle name="Normal 2 10 6 2 2 2 2 2" xfId="10398" xr:uid="{00000000-0005-0000-0000-00007C0D0000}"/>
    <cellStyle name="Normal 2 10 6 2 2 2 3" xfId="6636" xr:uid="{00000000-0005-0000-0000-00007D0D0000}"/>
    <cellStyle name="Normal 2 10 6 2 2 2 3 2" xfId="12167" xr:uid="{00000000-0005-0000-0000-00007E0D0000}"/>
    <cellStyle name="Normal 2 10 6 2 2 2 4" xfId="8629" xr:uid="{00000000-0005-0000-0000-00007F0D0000}"/>
    <cellStyle name="Normal 2 10 6 2 2 3" xfId="3173" xr:uid="{00000000-0005-0000-0000-0000800D0000}"/>
    <cellStyle name="Normal 2 10 6 2 2 3 2" xfId="9622" xr:uid="{00000000-0005-0000-0000-0000810D0000}"/>
    <cellStyle name="Normal 2 10 6 2 2 4" xfId="5566" xr:uid="{00000000-0005-0000-0000-0000820D0000}"/>
    <cellStyle name="Normal 2 10 6 2 2 4 2" xfId="11391" xr:uid="{00000000-0005-0000-0000-0000830D0000}"/>
    <cellStyle name="Normal 2 10 6 2 2 5" xfId="7853" xr:uid="{00000000-0005-0000-0000-0000840D0000}"/>
    <cellStyle name="Normal 2 10 6 2 3" xfId="1165" xr:uid="{00000000-0005-0000-0000-0000850D0000}"/>
    <cellStyle name="Normal 2 10 6 2 3 2" xfId="2235" xr:uid="{00000000-0005-0000-0000-0000860D0000}"/>
    <cellStyle name="Normal 2 10 6 2 3 2 2" xfId="4628" xr:uid="{00000000-0005-0000-0000-0000870D0000}"/>
    <cellStyle name="Normal 2 10 6 2 3 2 2 2" xfId="10657" xr:uid="{00000000-0005-0000-0000-0000880D0000}"/>
    <cellStyle name="Normal 2 10 6 2 3 2 3" xfId="7021" xr:uid="{00000000-0005-0000-0000-0000890D0000}"/>
    <cellStyle name="Normal 2 10 6 2 3 2 3 2" xfId="12426" xr:uid="{00000000-0005-0000-0000-00008A0D0000}"/>
    <cellStyle name="Normal 2 10 6 2 3 2 4" xfId="8888" xr:uid="{00000000-0005-0000-0000-00008B0D0000}"/>
    <cellStyle name="Normal 2 10 6 2 3 3" xfId="3558" xr:uid="{00000000-0005-0000-0000-00008C0D0000}"/>
    <cellStyle name="Normal 2 10 6 2 3 3 2" xfId="9881" xr:uid="{00000000-0005-0000-0000-00008D0D0000}"/>
    <cellStyle name="Normal 2 10 6 2 3 4" xfId="5951" xr:uid="{00000000-0005-0000-0000-00008E0D0000}"/>
    <cellStyle name="Normal 2 10 6 2 3 4 2" xfId="11650" xr:uid="{00000000-0005-0000-0000-00008F0D0000}"/>
    <cellStyle name="Normal 2 10 6 2 3 5" xfId="8112" xr:uid="{00000000-0005-0000-0000-0000900D0000}"/>
    <cellStyle name="Normal 2 10 6 2 4" xfId="1549" xr:uid="{00000000-0005-0000-0000-0000910D0000}"/>
    <cellStyle name="Normal 2 10 6 2 4 2" xfId="3942" xr:uid="{00000000-0005-0000-0000-0000920D0000}"/>
    <cellStyle name="Normal 2 10 6 2 4 2 2" xfId="10139" xr:uid="{00000000-0005-0000-0000-0000930D0000}"/>
    <cellStyle name="Normal 2 10 6 2 4 3" xfId="6335" xr:uid="{00000000-0005-0000-0000-0000940D0000}"/>
    <cellStyle name="Normal 2 10 6 2 4 3 2" xfId="11908" xr:uid="{00000000-0005-0000-0000-0000950D0000}"/>
    <cellStyle name="Normal 2 10 6 2 4 4" xfId="8370" xr:uid="{00000000-0005-0000-0000-0000960D0000}"/>
    <cellStyle name="Normal 2 10 6 2 5" xfId="2872" xr:uid="{00000000-0005-0000-0000-0000970D0000}"/>
    <cellStyle name="Normal 2 10 6 2 5 2" xfId="9363" xr:uid="{00000000-0005-0000-0000-0000980D0000}"/>
    <cellStyle name="Normal 2 10 6 2 6" xfId="5265" xr:uid="{00000000-0005-0000-0000-0000990D0000}"/>
    <cellStyle name="Normal 2 10 6 2 6 2" xfId="11132" xr:uid="{00000000-0005-0000-0000-00009A0D0000}"/>
    <cellStyle name="Normal 2 10 6 2 7" xfId="7594" xr:uid="{00000000-0005-0000-0000-00009B0D0000}"/>
    <cellStyle name="Normal 2 10 6 3" xfId="652" xr:uid="{00000000-0005-0000-0000-00009C0D0000}"/>
    <cellStyle name="Normal 2 10 6 3 2" xfId="1722" xr:uid="{00000000-0005-0000-0000-00009D0D0000}"/>
    <cellStyle name="Normal 2 10 6 3 2 2" xfId="4115" xr:uid="{00000000-0005-0000-0000-00009E0D0000}"/>
    <cellStyle name="Normal 2 10 6 3 2 2 2" xfId="10288" xr:uid="{00000000-0005-0000-0000-00009F0D0000}"/>
    <cellStyle name="Normal 2 10 6 3 2 3" xfId="6508" xr:uid="{00000000-0005-0000-0000-0000A00D0000}"/>
    <cellStyle name="Normal 2 10 6 3 2 3 2" xfId="12057" xr:uid="{00000000-0005-0000-0000-0000A10D0000}"/>
    <cellStyle name="Normal 2 10 6 3 2 4" xfId="8519" xr:uid="{00000000-0005-0000-0000-0000A20D0000}"/>
    <cellStyle name="Normal 2 10 6 3 3" xfId="3045" xr:uid="{00000000-0005-0000-0000-0000A30D0000}"/>
    <cellStyle name="Normal 2 10 6 3 3 2" xfId="9512" xr:uid="{00000000-0005-0000-0000-0000A40D0000}"/>
    <cellStyle name="Normal 2 10 6 3 4" xfId="5438" xr:uid="{00000000-0005-0000-0000-0000A50D0000}"/>
    <cellStyle name="Normal 2 10 6 3 4 2" xfId="11281" xr:uid="{00000000-0005-0000-0000-0000A60D0000}"/>
    <cellStyle name="Normal 2 10 6 3 5" xfId="7743" xr:uid="{00000000-0005-0000-0000-0000A70D0000}"/>
    <cellStyle name="Normal 2 10 6 4" xfId="1037" xr:uid="{00000000-0005-0000-0000-0000A80D0000}"/>
    <cellStyle name="Normal 2 10 6 4 2" xfId="2107" xr:uid="{00000000-0005-0000-0000-0000A90D0000}"/>
    <cellStyle name="Normal 2 10 6 4 2 2" xfId="4500" xr:uid="{00000000-0005-0000-0000-0000AA0D0000}"/>
    <cellStyle name="Normal 2 10 6 4 2 2 2" xfId="10547" xr:uid="{00000000-0005-0000-0000-0000AB0D0000}"/>
    <cellStyle name="Normal 2 10 6 4 2 3" xfId="6893" xr:uid="{00000000-0005-0000-0000-0000AC0D0000}"/>
    <cellStyle name="Normal 2 10 6 4 2 3 2" xfId="12316" xr:uid="{00000000-0005-0000-0000-0000AD0D0000}"/>
    <cellStyle name="Normal 2 10 6 4 2 4" xfId="8778" xr:uid="{00000000-0005-0000-0000-0000AE0D0000}"/>
    <cellStyle name="Normal 2 10 6 4 3" xfId="3430" xr:uid="{00000000-0005-0000-0000-0000AF0D0000}"/>
    <cellStyle name="Normal 2 10 6 4 3 2" xfId="9771" xr:uid="{00000000-0005-0000-0000-0000B00D0000}"/>
    <cellStyle name="Normal 2 10 6 4 4" xfId="5823" xr:uid="{00000000-0005-0000-0000-0000B10D0000}"/>
    <cellStyle name="Normal 2 10 6 4 4 2" xfId="11540" xr:uid="{00000000-0005-0000-0000-0000B20D0000}"/>
    <cellStyle name="Normal 2 10 6 4 5" xfId="8002" xr:uid="{00000000-0005-0000-0000-0000B30D0000}"/>
    <cellStyle name="Normal 2 10 6 5" xfId="1421" xr:uid="{00000000-0005-0000-0000-0000B40D0000}"/>
    <cellStyle name="Normal 2 10 6 5 2" xfId="3814" xr:uid="{00000000-0005-0000-0000-0000B50D0000}"/>
    <cellStyle name="Normal 2 10 6 5 2 2" xfId="10029" xr:uid="{00000000-0005-0000-0000-0000B60D0000}"/>
    <cellStyle name="Normal 2 10 6 5 3" xfId="6207" xr:uid="{00000000-0005-0000-0000-0000B70D0000}"/>
    <cellStyle name="Normal 2 10 6 5 3 2" xfId="11798" xr:uid="{00000000-0005-0000-0000-0000B80D0000}"/>
    <cellStyle name="Normal 2 10 6 5 4" xfId="8260" xr:uid="{00000000-0005-0000-0000-0000B90D0000}"/>
    <cellStyle name="Normal 2 10 6 6" xfId="346" xr:uid="{00000000-0005-0000-0000-0000BA0D0000}"/>
    <cellStyle name="Normal 2 10 6 6 2" xfId="2744" xr:uid="{00000000-0005-0000-0000-0000BB0D0000}"/>
    <cellStyle name="Normal 2 10 6 6 2 2" xfId="9253" xr:uid="{00000000-0005-0000-0000-0000BC0D0000}"/>
    <cellStyle name="Normal 2 10 6 6 3" xfId="5137" xr:uid="{00000000-0005-0000-0000-0000BD0D0000}"/>
    <cellStyle name="Normal 2 10 6 6 3 2" xfId="11022" xr:uid="{00000000-0005-0000-0000-0000BE0D0000}"/>
    <cellStyle name="Normal 2 10 6 6 4" xfId="7484" xr:uid="{00000000-0005-0000-0000-0000BF0D0000}"/>
    <cellStyle name="Normal 2 10 6 7" xfId="2491" xr:uid="{00000000-0005-0000-0000-0000C00D0000}"/>
    <cellStyle name="Normal 2 10 6 7 2" xfId="9036" xr:uid="{00000000-0005-0000-0000-0000C10D0000}"/>
    <cellStyle name="Normal 2 10 6 8" xfId="4884" xr:uid="{00000000-0005-0000-0000-0000C20D0000}"/>
    <cellStyle name="Normal 2 10 6 8 2" xfId="10805" xr:uid="{00000000-0005-0000-0000-0000C30D0000}"/>
    <cellStyle name="Normal 2 10 6 9" xfId="7267" xr:uid="{00000000-0005-0000-0000-0000C40D0000}"/>
    <cellStyle name="Normal 2 10 7" xfId="177" xr:uid="{00000000-0005-0000-0000-0000C50D0000}"/>
    <cellStyle name="Normal 2 10 7 2" xfId="696" xr:uid="{00000000-0005-0000-0000-0000C60D0000}"/>
    <cellStyle name="Normal 2 10 7 2 2" xfId="1766" xr:uid="{00000000-0005-0000-0000-0000C70D0000}"/>
    <cellStyle name="Normal 2 10 7 2 2 2" xfId="4159" xr:uid="{00000000-0005-0000-0000-0000C80D0000}"/>
    <cellStyle name="Normal 2 10 7 2 2 2 2" xfId="10326" xr:uid="{00000000-0005-0000-0000-0000C90D0000}"/>
    <cellStyle name="Normal 2 10 7 2 2 3" xfId="6552" xr:uid="{00000000-0005-0000-0000-0000CA0D0000}"/>
    <cellStyle name="Normal 2 10 7 2 2 3 2" xfId="12095" xr:uid="{00000000-0005-0000-0000-0000CB0D0000}"/>
    <cellStyle name="Normal 2 10 7 2 2 4" xfId="8557" xr:uid="{00000000-0005-0000-0000-0000CC0D0000}"/>
    <cellStyle name="Normal 2 10 7 2 3" xfId="3089" xr:uid="{00000000-0005-0000-0000-0000CD0D0000}"/>
    <cellStyle name="Normal 2 10 7 2 3 2" xfId="9550" xr:uid="{00000000-0005-0000-0000-0000CE0D0000}"/>
    <cellStyle name="Normal 2 10 7 2 4" xfId="5482" xr:uid="{00000000-0005-0000-0000-0000CF0D0000}"/>
    <cellStyle name="Normal 2 10 7 2 4 2" xfId="11319" xr:uid="{00000000-0005-0000-0000-0000D00D0000}"/>
    <cellStyle name="Normal 2 10 7 2 5" xfId="7781" xr:uid="{00000000-0005-0000-0000-0000D10D0000}"/>
    <cellStyle name="Normal 2 10 7 3" xfId="1081" xr:uid="{00000000-0005-0000-0000-0000D20D0000}"/>
    <cellStyle name="Normal 2 10 7 3 2" xfId="2151" xr:uid="{00000000-0005-0000-0000-0000D30D0000}"/>
    <cellStyle name="Normal 2 10 7 3 2 2" xfId="4544" xr:uid="{00000000-0005-0000-0000-0000D40D0000}"/>
    <cellStyle name="Normal 2 10 7 3 2 2 2" xfId="10585" xr:uid="{00000000-0005-0000-0000-0000D50D0000}"/>
    <cellStyle name="Normal 2 10 7 3 2 3" xfId="6937" xr:uid="{00000000-0005-0000-0000-0000D60D0000}"/>
    <cellStyle name="Normal 2 10 7 3 2 3 2" xfId="12354" xr:uid="{00000000-0005-0000-0000-0000D70D0000}"/>
    <cellStyle name="Normal 2 10 7 3 2 4" xfId="8816" xr:uid="{00000000-0005-0000-0000-0000D80D0000}"/>
    <cellStyle name="Normal 2 10 7 3 3" xfId="3474" xr:uid="{00000000-0005-0000-0000-0000D90D0000}"/>
    <cellStyle name="Normal 2 10 7 3 3 2" xfId="9809" xr:uid="{00000000-0005-0000-0000-0000DA0D0000}"/>
    <cellStyle name="Normal 2 10 7 3 4" xfId="5867" xr:uid="{00000000-0005-0000-0000-0000DB0D0000}"/>
    <cellStyle name="Normal 2 10 7 3 4 2" xfId="11578" xr:uid="{00000000-0005-0000-0000-0000DC0D0000}"/>
    <cellStyle name="Normal 2 10 7 3 5" xfId="8040" xr:uid="{00000000-0005-0000-0000-0000DD0D0000}"/>
    <cellStyle name="Normal 2 10 7 4" xfId="1465" xr:uid="{00000000-0005-0000-0000-0000DE0D0000}"/>
    <cellStyle name="Normal 2 10 7 4 2" xfId="3858" xr:uid="{00000000-0005-0000-0000-0000DF0D0000}"/>
    <cellStyle name="Normal 2 10 7 4 2 2" xfId="10067" xr:uid="{00000000-0005-0000-0000-0000E00D0000}"/>
    <cellStyle name="Normal 2 10 7 4 3" xfId="6251" xr:uid="{00000000-0005-0000-0000-0000E10D0000}"/>
    <cellStyle name="Normal 2 10 7 4 3 2" xfId="11836" xr:uid="{00000000-0005-0000-0000-0000E20D0000}"/>
    <cellStyle name="Normal 2 10 7 4 4" xfId="8298" xr:uid="{00000000-0005-0000-0000-0000E30D0000}"/>
    <cellStyle name="Normal 2 10 7 5" xfId="393" xr:uid="{00000000-0005-0000-0000-0000E40D0000}"/>
    <cellStyle name="Normal 2 10 7 5 2" xfId="2788" xr:uid="{00000000-0005-0000-0000-0000E50D0000}"/>
    <cellStyle name="Normal 2 10 7 5 2 2" xfId="9291" xr:uid="{00000000-0005-0000-0000-0000E60D0000}"/>
    <cellStyle name="Normal 2 10 7 5 3" xfId="5181" xr:uid="{00000000-0005-0000-0000-0000E70D0000}"/>
    <cellStyle name="Normal 2 10 7 5 3 2" xfId="11060" xr:uid="{00000000-0005-0000-0000-0000E80D0000}"/>
    <cellStyle name="Normal 2 10 7 5 4" xfId="7522" xr:uid="{00000000-0005-0000-0000-0000E90D0000}"/>
    <cellStyle name="Normal 2 10 7 6" xfId="2575" xr:uid="{00000000-0005-0000-0000-0000EA0D0000}"/>
    <cellStyle name="Normal 2 10 7 6 2" xfId="9108" xr:uid="{00000000-0005-0000-0000-0000EB0D0000}"/>
    <cellStyle name="Normal 2 10 7 7" xfId="4968" xr:uid="{00000000-0005-0000-0000-0000EC0D0000}"/>
    <cellStyle name="Normal 2 10 7 7 2" xfId="10877" xr:uid="{00000000-0005-0000-0000-0000ED0D0000}"/>
    <cellStyle name="Normal 2 10 7 8" xfId="7339" xr:uid="{00000000-0005-0000-0000-0000EE0D0000}"/>
    <cellStyle name="Normal 2 10 8" xfId="521" xr:uid="{00000000-0005-0000-0000-0000EF0D0000}"/>
    <cellStyle name="Normal 2 10 8 2" xfId="824" xr:uid="{00000000-0005-0000-0000-0000F00D0000}"/>
    <cellStyle name="Normal 2 10 8 2 2" xfId="1894" xr:uid="{00000000-0005-0000-0000-0000F10D0000}"/>
    <cellStyle name="Normal 2 10 8 2 2 2" xfId="4287" xr:uid="{00000000-0005-0000-0000-0000F20D0000}"/>
    <cellStyle name="Normal 2 10 8 2 2 2 2" xfId="10436" xr:uid="{00000000-0005-0000-0000-0000F30D0000}"/>
    <cellStyle name="Normal 2 10 8 2 2 3" xfId="6680" xr:uid="{00000000-0005-0000-0000-0000F40D0000}"/>
    <cellStyle name="Normal 2 10 8 2 2 3 2" xfId="12205" xr:uid="{00000000-0005-0000-0000-0000F50D0000}"/>
    <cellStyle name="Normal 2 10 8 2 2 4" xfId="8667" xr:uid="{00000000-0005-0000-0000-0000F60D0000}"/>
    <cellStyle name="Normal 2 10 8 2 3" xfId="3217" xr:uid="{00000000-0005-0000-0000-0000F70D0000}"/>
    <cellStyle name="Normal 2 10 8 2 3 2" xfId="9660" xr:uid="{00000000-0005-0000-0000-0000F80D0000}"/>
    <cellStyle name="Normal 2 10 8 2 4" xfId="5610" xr:uid="{00000000-0005-0000-0000-0000F90D0000}"/>
    <cellStyle name="Normal 2 10 8 2 4 2" xfId="11429" xr:uid="{00000000-0005-0000-0000-0000FA0D0000}"/>
    <cellStyle name="Normal 2 10 8 2 5" xfId="7891" xr:uid="{00000000-0005-0000-0000-0000FB0D0000}"/>
    <cellStyle name="Normal 2 10 8 3" xfId="1209" xr:uid="{00000000-0005-0000-0000-0000FC0D0000}"/>
    <cellStyle name="Normal 2 10 8 3 2" xfId="2279" xr:uid="{00000000-0005-0000-0000-0000FD0D0000}"/>
    <cellStyle name="Normal 2 10 8 3 2 2" xfId="4672" xr:uid="{00000000-0005-0000-0000-0000FE0D0000}"/>
    <cellStyle name="Normal 2 10 8 3 2 2 2" xfId="10695" xr:uid="{00000000-0005-0000-0000-0000FF0D0000}"/>
    <cellStyle name="Normal 2 10 8 3 2 3" xfId="7065" xr:uid="{00000000-0005-0000-0000-0000000E0000}"/>
    <cellStyle name="Normal 2 10 8 3 2 3 2" xfId="12464" xr:uid="{00000000-0005-0000-0000-0000010E0000}"/>
    <cellStyle name="Normal 2 10 8 3 2 4" xfId="8926" xr:uid="{00000000-0005-0000-0000-0000020E0000}"/>
    <cellStyle name="Normal 2 10 8 3 3" xfId="3602" xr:uid="{00000000-0005-0000-0000-0000030E0000}"/>
    <cellStyle name="Normal 2 10 8 3 3 2" xfId="9919" xr:uid="{00000000-0005-0000-0000-0000040E0000}"/>
    <cellStyle name="Normal 2 10 8 3 4" xfId="5995" xr:uid="{00000000-0005-0000-0000-0000050E0000}"/>
    <cellStyle name="Normal 2 10 8 3 4 2" xfId="11688" xr:uid="{00000000-0005-0000-0000-0000060E0000}"/>
    <cellStyle name="Normal 2 10 8 3 5" xfId="8150" xr:uid="{00000000-0005-0000-0000-0000070E0000}"/>
    <cellStyle name="Normal 2 10 8 4" xfId="1593" xr:uid="{00000000-0005-0000-0000-0000080E0000}"/>
    <cellStyle name="Normal 2 10 8 4 2" xfId="3986" xr:uid="{00000000-0005-0000-0000-0000090E0000}"/>
    <cellStyle name="Normal 2 10 8 4 2 2" xfId="10177" xr:uid="{00000000-0005-0000-0000-00000A0E0000}"/>
    <cellStyle name="Normal 2 10 8 4 3" xfId="6379" xr:uid="{00000000-0005-0000-0000-00000B0E0000}"/>
    <cellStyle name="Normal 2 10 8 4 3 2" xfId="11946" xr:uid="{00000000-0005-0000-0000-00000C0E0000}"/>
    <cellStyle name="Normal 2 10 8 4 4" xfId="8408" xr:uid="{00000000-0005-0000-0000-00000D0E0000}"/>
    <cellStyle name="Normal 2 10 8 5" xfId="2916" xr:uid="{00000000-0005-0000-0000-00000E0E0000}"/>
    <cellStyle name="Normal 2 10 8 5 2" xfId="9401" xr:uid="{00000000-0005-0000-0000-00000F0E0000}"/>
    <cellStyle name="Normal 2 10 8 6" xfId="5309" xr:uid="{00000000-0005-0000-0000-0000100E0000}"/>
    <cellStyle name="Normal 2 10 8 6 2" xfId="11170" xr:uid="{00000000-0005-0000-0000-0000110E0000}"/>
    <cellStyle name="Normal 2 10 8 7" xfId="7632" xr:uid="{00000000-0005-0000-0000-0000120E0000}"/>
    <cellStyle name="Normal 2 10 9" xfId="3" xr:uid="{00000000-0005-0000-0000-0000130E0000}"/>
    <cellStyle name="Normal 2 10 9 10" xfId="952" xr:uid="{00000000-0005-0000-0000-0000140E0000}"/>
    <cellStyle name="Normal 2 10 9 10 2" xfId="2022" xr:uid="{00000000-0005-0000-0000-0000150E0000}"/>
    <cellStyle name="Normal 2 10 9 10 2 2" xfId="4415" xr:uid="{00000000-0005-0000-0000-0000160E0000}"/>
    <cellStyle name="Normal 2 10 9 10 2 2 2" xfId="10474" xr:uid="{00000000-0005-0000-0000-0000170E0000}"/>
    <cellStyle name="Normal 2 10 9 10 2 3" xfId="6808" xr:uid="{00000000-0005-0000-0000-0000180E0000}"/>
    <cellStyle name="Normal 2 10 9 10 2 3 2" xfId="12243" xr:uid="{00000000-0005-0000-0000-0000190E0000}"/>
    <cellStyle name="Normal 2 10 9 10 2 4" xfId="8705" xr:uid="{00000000-0005-0000-0000-00001A0E0000}"/>
    <cellStyle name="Normal 2 10 9 10 3" xfId="3345" xr:uid="{00000000-0005-0000-0000-00001B0E0000}"/>
    <cellStyle name="Normal 2 10 9 10 3 2" xfId="9698" xr:uid="{00000000-0005-0000-0000-00001C0E0000}"/>
    <cellStyle name="Normal 2 10 9 10 4" xfId="5738" xr:uid="{00000000-0005-0000-0000-00001D0E0000}"/>
    <cellStyle name="Normal 2 10 9 10 4 2" xfId="11467" xr:uid="{00000000-0005-0000-0000-00001E0E0000}"/>
    <cellStyle name="Normal 2 10 9 10 5" xfId="7929" xr:uid="{00000000-0005-0000-0000-00001F0E0000}"/>
    <cellStyle name="Normal 2 10 9 11" xfId="1336" xr:uid="{00000000-0005-0000-0000-0000200E0000}"/>
    <cellStyle name="Normal 2 10 9 11 2" xfId="3729" xr:uid="{00000000-0005-0000-0000-0000210E0000}"/>
    <cellStyle name="Normal 2 10 9 11 2 2" xfId="9956" xr:uid="{00000000-0005-0000-0000-0000220E0000}"/>
    <cellStyle name="Normal 2 10 9 11 3" xfId="6122" xr:uid="{00000000-0005-0000-0000-0000230E0000}"/>
    <cellStyle name="Normal 2 10 9 11 3 2" xfId="11725" xr:uid="{00000000-0005-0000-0000-0000240E0000}"/>
    <cellStyle name="Normal 2 10 9 11 4" xfId="8187" xr:uid="{00000000-0005-0000-0000-0000250E0000}"/>
    <cellStyle name="Normal 2 10 9 12" xfId="261" xr:uid="{00000000-0005-0000-0000-0000260E0000}"/>
    <cellStyle name="Normal 2 10 9 12 2" xfId="2659" xr:uid="{00000000-0005-0000-0000-0000270E0000}"/>
    <cellStyle name="Normal 2 10 9 12 2 2" xfId="9180" xr:uid="{00000000-0005-0000-0000-0000280E0000}"/>
    <cellStyle name="Normal 2 10 9 12 3" xfId="5052" xr:uid="{00000000-0005-0000-0000-0000290E0000}"/>
    <cellStyle name="Normal 2 10 9 12 3 2" xfId="10949" xr:uid="{00000000-0005-0000-0000-00002A0E0000}"/>
    <cellStyle name="Normal 2 10 9 12 4" xfId="7411" xr:uid="{00000000-0005-0000-0000-00002B0E0000}"/>
    <cellStyle name="Normal 2 10 9 13" xfId="2406" xr:uid="{00000000-0005-0000-0000-00002C0E0000}"/>
    <cellStyle name="Normal 2 10 9 13 2" xfId="8963" xr:uid="{00000000-0005-0000-0000-00002D0E0000}"/>
    <cellStyle name="Normal 2 10 9 14" xfId="4799" xr:uid="{00000000-0005-0000-0000-00002E0E0000}"/>
    <cellStyle name="Normal 2 10 9 14 2" xfId="10732" xr:uid="{00000000-0005-0000-0000-00002F0E0000}"/>
    <cellStyle name="Normal 2 10 9 15" xfId="7194" xr:uid="{00000000-0005-0000-0000-0000300E0000}"/>
    <cellStyle name="Normal 2 10 9 2" xfId="15" xr:uid="{00000000-0005-0000-0000-0000310E0000}"/>
    <cellStyle name="Normal 2 10 9 2 10" xfId="1343" xr:uid="{00000000-0005-0000-0000-0000320E0000}"/>
    <cellStyle name="Normal 2 10 9 2 10 2" xfId="3736" xr:uid="{00000000-0005-0000-0000-0000330E0000}"/>
    <cellStyle name="Normal 2 10 9 2 10 2 2" xfId="9962" xr:uid="{00000000-0005-0000-0000-0000340E0000}"/>
    <cellStyle name="Normal 2 10 9 2 10 3" xfId="6129" xr:uid="{00000000-0005-0000-0000-0000350E0000}"/>
    <cellStyle name="Normal 2 10 9 2 10 3 2" xfId="11731" xr:uid="{00000000-0005-0000-0000-0000360E0000}"/>
    <cellStyle name="Normal 2 10 9 2 10 4" xfId="8193" xr:uid="{00000000-0005-0000-0000-0000370E0000}"/>
    <cellStyle name="Normal 2 10 9 2 11" xfId="268" xr:uid="{00000000-0005-0000-0000-0000380E0000}"/>
    <cellStyle name="Normal 2 10 9 2 11 2" xfId="2666" xr:uid="{00000000-0005-0000-0000-0000390E0000}"/>
    <cellStyle name="Normal 2 10 9 2 11 2 2" xfId="9186" xr:uid="{00000000-0005-0000-0000-00003A0E0000}"/>
    <cellStyle name="Normal 2 10 9 2 11 3" xfId="5059" xr:uid="{00000000-0005-0000-0000-00003B0E0000}"/>
    <cellStyle name="Normal 2 10 9 2 11 3 2" xfId="10955" xr:uid="{00000000-0005-0000-0000-00003C0E0000}"/>
    <cellStyle name="Normal 2 10 9 2 11 4" xfId="7417" xr:uid="{00000000-0005-0000-0000-00003D0E0000}"/>
    <cellStyle name="Normal 2 10 9 2 12" xfId="2413" xr:uid="{00000000-0005-0000-0000-00003E0E0000}"/>
    <cellStyle name="Normal 2 10 9 2 12 2" xfId="8969" xr:uid="{00000000-0005-0000-0000-00003F0E0000}"/>
    <cellStyle name="Normal 2 10 9 2 13" xfId="4806" xr:uid="{00000000-0005-0000-0000-0000400E0000}"/>
    <cellStyle name="Normal 2 10 9 2 13 2" xfId="10738" xr:uid="{00000000-0005-0000-0000-0000410E0000}"/>
    <cellStyle name="Normal 2 10 9 2 14" xfId="7200" xr:uid="{00000000-0005-0000-0000-0000420E0000}"/>
    <cellStyle name="Normal 2 10 9 2 2" xfId="27" xr:uid="{00000000-0005-0000-0000-0000430E0000}"/>
    <cellStyle name="Normal 2 10 9 2 2 10" xfId="2425" xr:uid="{00000000-0005-0000-0000-0000440E0000}"/>
    <cellStyle name="Normal 2 10 9 2 2 10 2" xfId="8978" xr:uid="{00000000-0005-0000-0000-0000450E0000}"/>
    <cellStyle name="Normal 2 10 9 2 2 11" xfId="4818" xr:uid="{00000000-0005-0000-0000-0000460E0000}"/>
    <cellStyle name="Normal 2 10 9 2 2 11 2" xfId="10747" xr:uid="{00000000-0005-0000-0000-0000470E0000}"/>
    <cellStyle name="Normal 2 10 9 2 2 12" xfId="7209" xr:uid="{00000000-0005-0000-0000-0000480E0000}"/>
    <cellStyle name="Normal 2 10 9 2 2 2" xfId="69" xr:uid="{00000000-0005-0000-0000-0000490E0000}"/>
    <cellStyle name="Normal 2 10 9 2 2 2 2" xfId="153" xr:uid="{00000000-0005-0000-0000-00004A0E0000}"/>
    <cellStyle name="Normal 2 10 9 2 2 2 2 2" xfId="756" xr:uid="{00000000-0005-0000-0000-00004B0E0000}"/>
    <cellStyle name="Normal 2 10 9 2 2 2 2 2 2" xfId="1826" xr:uid="{00000000-0005-0000-0000-00004C0E0000}"/>
    <cellStyle name="Normal 2 10 9 2 2 2 2 2 2 2" xfId="4219" xr:uid="{00000000-0005-0000-0000-00004D0E0000}"/>
    <cellStyle name="Normal 2 10 9 2 2 2 2 2 2 2 2" xfId="10376" xr:uid="{00000000-0005-0000-0000-00004E0E0000}"/>
    <cellStyle name="Normal 2 10 9 2 2 2 2 2 2 3" xfId="6612" xr:uid="{00000000-0005-0000-0000-00004F0E0000}"/>
    <cellStyle name="Normal 2 10 9 2 2 2 2 2 2 3 2" xfId="12145" xr:uid="{00000000-0005-0000-0000-0000500E0000}"/>
    <cellStyle name="Normal 2 10 9 2 2 2 2 2 2 4" xfId="8607" xr:uid="{00000000-0005-0000-0000-0000510E0000}"/>
    <cellStyle name="Normal 2 10 9 2 2 2 2 2 3" xfId="3149" xr:uid="{00000000-0005-0000-0000-0000520E0000}"/>
    <cellStyle name="Normal 2 10 9 2 2 2 2 2 3 2" xfId="9600" xr:uid="{00000000-0005-0000-0000-0000530E0000}"/>
    <cellStyle name="Normal 2 10 9 2 2 2 2 2 4" xfId="5542" xr:uid="{00000000-0005-0000-0000-0000540E0000}"/>
    <cellStyle name="Normal 2 10 9 2 2 2 2 2 4 2" xfId="11369" xr:uid="{00000000-0005-0000-0000-0000550E0000}"/>
    <cellStyle name="Normal 2 10 9 2 2 2 2 2 5" xfId="7831" xr:uid="{00000000-0005-0000-0000-0000560E0000}"/>
    <cellStyle name="Normal 2 10 9 2 2 2 2 3" xfId="1141" xr:uid="{00000000-0005-0000-0000-0000570E0000}"/>
    <cellStyle name="Normal 2 10 9 2 2 2 2 3 2" xfId="2211" xr:uid="{00000000-0005-0000-0000-0000580E0000}"/>
    <cellStyle name="Normal 2 10 9 2 2 2 2 3 2 2" xfId="4604" xr:uid="{00000000-0005-0000-0000-0000590E0000}"/>
    <cellStyle name="Normal 2 10 9 2 2 2 2 3 2 2 2" xfId="10635" xr:uid="{00000000-0005-0000-0000-00005A0E0000}"/>
    <cellStyle name="Normal 2 10 9 2 2 2 2 3 2 3" xfId="6997" xr:uid="{00000000-0005-0000-0000-00005B0E0000}"/>
    <cellStyle name="Normal 2 10 9 2 2 2 2 3 2 3 2" xfId="12404" xr:uid="{00000000-0005-0000-0000-00005C0E0000}"/>
    <cellStyle name="Normal 2 10 9 2 2 2 2 3 2 4" xfId="8866" xr:uid="{00000000-0005-0000-0000-00005D0E0000}"/>
    <cellStyle name="Normal 2 10 9 2 2 2 2 3 3" xfId="3534" xr:uid="{00000000-0005-0000-0000-00005E0E0000}"/>
    <cellStyle name="Normal 2 10 9 2 2 2 2 3 3 2" xfId="9859" xr:uid="{00000000-0005-0000-0000-00005F0E0000}"/>
    <cellStyle name="Normal 2 10 9 2 2 2 2 3 4" xfId="5927" xr:uid="{00000000-0005-0000-0000-0000600E0000}"/>
    <cellStyle name="Normal 2 10 9 2 2 2 2 3 4 2" xfId="11628" xr:uid="{00000000-0005-0000-0000-0000610E0000}"/>
    <cellStyle name="Normal 2 10 9 2 2 2 2 3 5" xfId="8090" xr:uid="{00000000-0005-0000-0000-0000620E0000}"/>
    <cellStyle name="Normal 2 10 9 2 2 2 2 4" xfId="1525" xr:uid="{00000000-0005-0000-0000-0000630E0000}"/>
    <cellStyle name="Normal 2 10 9 2 2 2 2 4 2" xfId="3918" xr:uid="{00000000-0005-0000-0000-0000640E0000}"/>
    <cellStyle name="Normal 2 10 9 2 2 2 2 4 2 2" xfId="10117" xr:uid="{00000000-0005-0000-0000-0000650E0000}"/>
    <cellStyle name="Normal 2 10 9 2 2 2 2 4 3" xfId="6311" xr:uid="{00000000-0005-0000-0000-0000660E0000}"/>
    <cellStyle name="Normal 2 10 9 2 2 2 2 4 3 2" xfId="11886" xr:uid="{00000000-0005-0000-0000-0000670E0000}"/>
    <cellStyle name="Normal 2 10 9 2 2 2 2 4 4" xfId="8348" xr:uid="{00000000-0005-0000-0000-0000680E0000}"/>
    <cellStyle name="Normal 2 10 9 2 2 2 2 5" xfId="453" xr:uid="{00000000-0005-0000-0000-0000690E0000}"/>
    <cellStyle name="Normal 2 10 9 2 2 2 2 5 2" xfId="2848" xr:uid="{00000000-0005-0000-0000-00006A0E0000}"/>
    <cellStyle name="Normal 2 10 9 2 2 2 2 5 2 2" xfId="9341" xr:uid="{00000000-0005-0000-0000-00006B0E0000}"/>
    <cellStyle name="Normal 2 10 9 2 2 2 2 5 3" xfId="5241" xr:uid="{00000000-0005-0000-0000-00006C0E0000}"/>
    <cellStyle name="Normal 2 10 9 2 2 2 2 5 3 2" xfId="11110" xr:uid="{00000000-0005-0000-0000-00006D0E0000}"/>
    <cellStyle name="Normal 2 10 9 2 2 2 2 5 4" xfId="7572" xr:uid="{00000000-0005-0000-0000-00006E0E0000}"/>
    <cellStyle name="Normal 2 10 9 2 2 2 2 6" xfId="2551" xr:uid="{00000000-0005-0000-0000-00006F0E0000}"/>
    <cellStyle name="Normal 2 10 9 2 2 2 2 6 2" xfId="9086" xr:uid="{00000000-0005-0000-0000-0000700E0000}"/>
    <cellStyle name="Normal 2 10 9 2 2 2 2 7" xfId="4944" xr:uid="{00000000-0005-0000-0000-0000710E0000}"/>
    <cellStyle name="Normal 2 10 9 2 2 2 2 7 2" xfId="10855" xr:uid="{00000000-0005-0000-0000-0000720E0000}"/>
    <cellStyle name="Normal 2 10 9 2 2 2 2 8" xfId="7317" xr:uid="{00000000-0005-0000-0000-0000730E0000}"/>
    <cellStyle name="Normal 2 10 9 2 2 2 3" xfId="237" xr:uid="{00000000-0005-0000-0000-0000740E0000}"/>
    <cellStyle name="Normal 2 10 9 2 2 2 3 2" xfId="1698" xr:uid="{00000000-0005-0000-0000-0000750E0000}"/>
    <cellStyle name="Normal 2 10 9 2 2 2 3 2 2" xfId="4091" xr:uid="{00000000-0005-0000-0000-0000760E0000}"/>
    <cellStyle name="Normal 2 10 9 2 2 2 3 2 2 2" xfId="10266" xr:uid="{00000000-0005-0000-0000-0000770E0000}"/>
    <cellStyle name="Normal 2 10 9 2 2 2 3 2 3" xfId="6484" xr:uid="{00000000-0005-0000-0000-0000780E0000}"/>
    <cellStyle name="Normal 2 10 9 2 2 2 3 2 3 2" xfId="12035" xr:uid="{00000000-0005-0000-0000-0000790E0000}"/>
    <cellStyle name="Normal 2 10 9 2 2 2 3 2 4" xfId="8497" xr:uid="{00000000-0005-0000-0000-00007A0E0000}"/>
    <cellStyle name="Normal 2 10 9 2 2 2 3 3" xfId="628" xr:uid="{00000000-0005-0000-0000-00007B0E0000}"/>
    <cellStyle name="Normal 2 10 9 2 2 2 3 3 2" xfId="3021" xr:uid="{00000000-0005-0000-0000-00007C0E0000}"/>
    <cellStyle name="Normal 2 10 9 2 2 2 3 3 2 2" xfId="9490" xr:uid="{00000000-0005-0000-0000-00007D0E0000}"/>
    <cellStyle name="Normal 2 10 9 2 2 2 3 3 3" xfId="5414" xr:uid="{00000000-0005-0000-0000-00007E0E0000}"/>
    <cellStyle name="Normal 2 10 9 2 2 2 3 3 3 2" xfId="11259" xr:uid="{00000000-0005-0000-0000-00007F0E0000}"/>
    <cellStyle name="Normal 2 10 9 2 2 2 3 3 4" xfId="7721" xr:uid="{00000000-0005-0000-0000-0000800E0000}"/>
    <cellStyle name="Normal 2 10 9 2 2 2 3 4" xfId="2635" xr:uid="{00000000-0005-0000-0000-0000810E0000}"/>
    <cellStyle name="Normal 2 10 9 2 2 2 3 4 2" xfId="9158" xr:uid="{00000000-0005-0000-0000-0000820E0000}"/>
    <cellStyle name="Normal 2 10 9 2 2 2 3 5" xfId="5028" xr:uid="{00000000-0005-0000-0000-0000830E0000}"/>
    <cellStyle name="Normal 2 10 9 2 2 2 3 5 2" xfId="10927" xr:uid="{00000000-0005-0000-0000-0000840E0000}"/>
    <cellStyle name="Normal 2 10 9 2 2 2 3 6" xfId="7389" xr:uid="{00000000-0005-0000-0000-0000850E0000}"/>
    <cellStyle name="Normal 2 10 9 2 2 2 4" xfId="1013" xr:uid="{00000000-0005-0000-0000-0000860E0000}"/>
    <cellStyle name="Normal 2 10 9 2 2 2 4 2" xfId="2083" xr:uid="{00000000-0005-0000-0000-0000870E0000}"/>
    <cellStyle name="Normal 2 10 9 2 2 2 4 2 2" xfId="4476" xr:uid="{00000000-0005-0000-0000-0000880E0000}"/>
    <cellStyle name="Normal 2 10 9 2 2 2 4 2 2 2" xfId="10525" xr:uid="{00000000-0005-0000-0000-0000890E0000}"/>
    <cellStyle name="Normal 2 10 9 2 2 2 4 2 3" xfId="6869" xr:uid="{00000000-0005-0000-0000-00008A0E0000}"/>
    <cellStyle name="Normal 2 10 9 2 2 2 4 2 3 2" xfId="12294" xr:uid="{00000000-0005-0000-0000-00008B0E0000}"/>
    <cellStyle name="Normal 2 10 9 2 2 2 4 2 4" xfId="8756" xr:uid="{00000000-0005-0000-0000-00008C0E0000}"/>
    <cellStyle name="Normal 2 10 9 2 2 2 4 3" xfId="3406" xr:uid="{00000000-0005-0000-0000-00008D0E0000}"/>
    <cellStyle name="Normal 2 10 9 2 2 2 4 3 2" xfId="9749" xr:uid="{00000000-0005-0000-0000-00008E0E0000}"/>
    <cellStyle name="Normal 2 10 9 2 2 2 4 4" xfId="5799" xr:uid="{00000000-0005-0000-0000-00008F0E0000}"/>
    <cellStyle name="Normal 2 10 9 2 2 2 4 4 2" xfId="11518" xr:uid="{00000000-0005-0000-0000-0000900E0000}"/>
    <cellStyle name="Normal 2 10 9 2 2 2 4 5" xfId="7980" xr:uid="{00000000-0005-0000-0000-0000910E0000}"/>
    <cellStyle name="Normal 2 10 9 2 2 2 5" xfId="1397" xr:uid="{00000000-0005-0000-0000-0000920E0000}"/>
    <cellStyle name="Normal 2 10 9 2 2 2 5 2" xfId="3790" xr:uid="{00000000-0005-0000-0000-0000930E0000}"/>
    <cellStyle name="Normal 2 10 9 2 2 2 5 2 2" xfId="10007" xr:uid="{00000000-0005-0000-0000-0000940E0000}"/>
    <cellStyle name="Normal 2 10 9 2 2 2 5 3" xfId="6183" xr:uid="{00000000-0005-0000-0000-0000950E0000}"/>
    <cellStyle name="Normal 2 10 9 2 2 2 5 3 2" xfId="11776" xr:uid="{00000000-0005-0000-0000-0000960E0000}"/>
    <cellStyle name="Normal 2 10 9 2 2 2 5 4" xfId="8238" xr:uid="{00000000-0005-0000-0000-0000970E0000}"/>
    <cellStyle name="Normal 2 10 9 2 2 2 6" xfId="322" xr:uid="{00000000-0005-0000-0000-0000980E0000}"/>
    <cellStyle name="Normal 2 10 9 2 2 2 6 2" xfId="2720" xr:uid="{00000000-0005-0000-0000-0000990E0000}"/>
    <cellStyle name="Normal 2 10 9 2 2 2 6 2 2" xfId="9231" xr:uid="{00000000-0005-0000-0000-00009A0E0000}"/>
    <cellStyle name="Normal 2 10 9 2 2 2 6 3" xfId="5113" xr:uid="{00000000-0005-0000-0000-00009B0E0000}"/>
    <cellStyle name="Normal 2 10 9 2 2 2 6 3 2" xfId="11000" xr:uid="{00000000-0005-0000-0000-00009C0E0000}"/>
    <cellStyle name="Normal 2 10 9 2 2 2 6 4" xfId="7462" xr:uid="{00000000-0005-0000-0000-00009D0E0000}"/>
    <cellStyle name="Normal 2 10 9 2 2 2 7" xfId="2467" xr:uid="{00000000-0005-0000-0000-00009E0E0000}"/>
    <cellStyle name="Normal 2 10 9 2 2 2 7 2" xfId="9014" xr:uid="{00000000-0005-0000-0000-00009F0E0000}"/>
    <cellStyle name="Normal 2 10 9 2 2 2 8" xfId="4860" xr:uid="{00000000-0005-0000-0000-0000A00E0000}"/>
    <cellStyle name="Normal 2 10 9 2 2 2 8 2" xfId="10783" xr:uid="{00000000-0005-0000-0000-0000A10E0000}"/>
    <cellStyle name="Normal 2 10 9 2 2 2 9" xfId="7245" xr:uid="{00000000-0005-0000-0000-0000A20E0000}"/>
    <cellStyle name="Normal 2 10 9 2 2 3" xfId="111" xr:uid="{00000000-0005-0000-0000-0000A30E0000}"/>
    <cellStyle name="Normal 2 10 9 2 2 3 2" xfId="497" xr:uid="{00000000-0005-0000-0000-0000A40E0000}"/>
    <cellStyle name="Normal 2 10 9 2 2 3 2 2" xfId="800" xr:uid="{00000000-0005-0000-0000-0000A50E0000}"/>
    <cellStyle name="Normal 2 10 9 2 2 3 2 2 2" xfId="1870" xr:uid="{00000000-0005-0000-0000-0000A60E0000}"/>
    <cellStyle name="Normal 2 10 9 2 2 3 2 2 2 2" xfId="4263" xr:uid="{00000000-0005-0000-0000-0000A70E0000}"/>
    <cellStyle name="Normal 2 10 9 2 2 3 2 2 2 2 2" xfId="10414" xr:uid="{00000000-0005-0000-0000-0000A80E0000}"/>
    <cellStyle name="Normal 2 10 9 2 2 3 2 2 2 3" xfId="6656" xr:uid="{00000000-0005-0000-0000-0000A90E0000}"/>
    <cellStyle name="Normal 2 10 9 2 2 3 2 2 2 3 2" xfId="12183" xr:uid="{00000000-0005-0000-0000-0000AA0E0000}"/>
    <cellStyle name="Normal 2 10 9 2 2 3 2 2 2 4" xfId="8645" xr:uid="{00000000-0005-0000-0000-0000AB0E0000}"/>
    <cellStyle name="Normal 2 10 9 2 2 3 2 2 3" xfId="3193" xr:uid="{00000000-0005-0000-0000-0000AC0E0000}"/>
    <cellStyle name="Normal 2 10 9 2 2 3 2 2 3 2" xfId="9638" xr:uid="{00000000-0005-0000-0000-0000AD0E0000}"/>
    <cellStyle name="Normal 2 10 9 2 2 3 2 2 4" xfId="5586" xr:uid="{00000000-0005-0000-0000-0000AE0E0000}"/>
    <cellStyle name="Normal 2 10 9 2 2 3 2 2 4 2" xfId="11407" xr:uid="{00000000-0005-0000-0000-0000AF0E0000}"/>
    <cellStyle name="Normal 2 10 9 2 2 3 2 2 5" xfId="7869" xr:uid="{00000000-0005-0000-0000-0000B00E0000}"/>
    <cellStyle name="Normal 2 10 9 2 2 3 2 3" xfId="1185" xr:uid="{00000000-0005-0000-0000-0000B10E0000}"/>
    <cellStyle name="Normal 2 10 9 2 2 3 2 3 2" xfId="2255" xr:uid="{00000000-0005-0000-0000-0000B20E0000}"/>
    <cellStyle name="Normal 2 10 9 2 2 3 2 3 2 2" xfId="4648" xr:uid="{00000000-0005-0000-0000-0000B30E0000}"/>
    <cellStyle name="Normal 2 10 9 2 2 3 2 3 2 2 2" xfId="10673" xr:uid="{00000000-0005-0000-0000-0000B40E0000}"/>
    <cellStyle name="Normal 2 10 9 2 2 3 2 3 2 3" xfId="7041" xr:uid="{00000000-0005-0000-0000-0000B50E0000}"/>
    <cellStyle name="Normal 2 10 9 2 2 3 2 3 2 3 2" xfId="12442" xr:uid="{00000000-0005-0000-0000-0000B60E0000}"/>
    <cellStyle name="Normal 2 10 9 2 2 3 2 3 2 4" xfId="8904" xr:uid="{00000000-0005-0000-0000-0000B70E0000}"/>
    <cellStyle name="Normal 2 10 9 2 2 3 2 3 3" xfId="3578" xr:uid="{00000000-0005-0000-0000-0000B80E0000}"/>
    <cellStyle name="Normal 2 10 9 2 2 3 2 3 3 2" xfId="9897" xr:uid="{00000000-0005-0000-0000-0000B90E0000}"/>
    <cellStyle name="Normal 2 10 9 2 2 3 2 3 4" xfId="5971" xr:uid="{00000000-0005-0000-0000-0000BA0E0000}"/>
    <cellStyle name="Normal 2 10 9 2 2 3 2 3 4 2" xfId="11666" xr:uid="{00000000-0005-0000-0000-0000BB0E0000}"/>
    <cellStyle name="Normal 2 10 9 2 2 3 2 3 5" xfId="8128" xr:uid="{00000000-0005-0000-0000-0000BC0E0000}"/>
    <cellStyle name="Normal 2 10 9 2 2 3 2 4" xfId="1569" xr:uid="{00000000-0005-0000-0000-0000BD0E0000}"/>
    <cellStyle name="Normal 2 10 9 2 2 3 2 4 2" xfId="3962" xr:uid="{00000000-0005-0000-0000-0000BE0E0000}"/>
    <cellStyle name="Normal 2 10 9 2 2 3 2 4 2 2" xfId="10155" xr:uid="{00000000-0005-0000-0000-0000BF0E0000}"/>
    <cellStyle name="Normal 2 10 9 2 2 3 2 4 3" xfId="6355" xr:uid="{00000000-0005-0000-0000-0000C00E0000}"/>
    <cellStyle name="Normal 2 10 9 2 2 3 2 4 3 2" xfId="11924" xr:uid="{00000000-0005-0000-0000-0000C10E0000}"/>
    <cellStyle name="Normal 2 10 9 2 2 3 2 4 4" xfId="8386" xr:uid="{00000000-0005-0000-0000-0000C20E0000}"/>
    <cellStyle name="Normal 2 10 9 2 2 3 2 5" xfId="2892" xr:uid="{00000000-0005-0000-0000-0000C30E0000}"/>
    <cellStyle name="Normal 2 10 9 2 2 3 2 5 2" xfId="9379" xr:uid="{00000000-0005-0000-0000-0000C40E0000}"/>
    <cellStyle name="Normal 2 10 9 2 2 3 2 6" xfId="5285" xr:uid="{00000000-0005-0000-0000-0000C50E0000}"/>
    <cellStyle name="Normal 2 10 9 2 2 3 2 6 2" xfId="11148" xr:uid="{00000000-0005-0000-0000-0000C60E0000}"/>
    <cellStyle name="Normal 2 10 9 2 2 3 2 7" xfId="7610" xr:uid="{00000000-0005-0000-0000-0000C70E0000}"/>
    <cellStyle name="Normal 2 10 9 2 2 3 3" xfId="672" xr:uid="{00000000-0005-0000-0000-0000C80E0000}"/>
    <cellStyle name="Normal 2 10 9 2 2 3 3 2" xfId="1742" xr:uid="{00000000-0005-0000-0000-0000C90E0000}"/>
    <cellStyle name="Normal 2 10 9 2 2 3 3 2 2" xfId="4135" xr:uid="{00000000-0005-0000-0000-0000CA0E0000}"/>
    <cellStyle name="Normal 2 10 9 2 2 3 3 2 2 2" xfId="10304" xr:uid="{00000000-0005-0000-0000-0000CB0E0000}"/>
    <cellStyle name="Normal 2 10 9 2 2 3 3 2 3" xfId="6528" xr:uid="{00000000-0005-0000-0000-0000CC0E0000}"/>
    <cellStyle name="Normal 2 10 9 2 2 3 3 2 3 2" xfId="12073" xr:uid="{00000000-0005-0000-0000-0000CD0E0000}"/>
    <cellStyle name="Normal 2 10 9 2 2 3 3 2 4" xfId="8535" xr:uid="{00000000-0005-0000-0000-0000CE0E0000}"/>
    <cellStyle name="Normal 2 10 9 2 2 3 3 3" xfId="3065" xr:uid="{00000000-0005-0000-0000-0000CF0E0000}"/>
    <cellStyle name="Normal 2 10 9 2 2 3 3 3 2" xfId="9528" xr:uid="{00000000-0005-0000-0000-0000D00E0000}"/>
    <cellStyle name="Normal 2 10 9 2 2 3 3 4" xfId="5458" xr:uid="{00000000-0005-0000-0000-0000D10E0000}"/>
    <cellStyle name="Normal 2 10 9 2 2 3 3 4 2" xfId="11297" xr:uid="{00000000-0005-0000-0000-0000D20E0000}"/>
    <cellStyle name="Normal 2 10 9 2 2 3 3 5" xfId="7759" xr:uid="{00000000-0005-0000-0000-0000D30E0000}"/>
    <cellStyle name="Normal 2 10 9 2 2 3 4" xfId="1057" xr:uid="{00000000-0005-0000-0000-0000D40E0000}"/>
    <cellStyle name="Normal 2 10 9 2 2 3 4 2" xfId="2127" xr:uid="{00000000-0005-0000-0000-0000D50E0000}"/>
    <cellStyle name="Normal 2 10 9 2 2 3 4 2 2" xfId="4520" xr:uid="{00000000-0005-0000-0000-0000D60E0000}"/>
    <cellStyle name="Normal 2 10 9 2 2 3 4 2 2 2" xfId="10563" xr:uid="{00000000-0005-0000-0000-0000D70E0000}"/>
    <cellStyle name="Normal 2 10 9 2 2 3 4 2 3" xfId="6913" xr:uid="{00000000-0005-0000-0000-0000D80E0000}"/>
    <cellStyle name="Normal 2 10 9 2 2 3 4 2 3 2" xfId="12332" xr:uid="{00000000-0005-0000-0000-0000D90E0000}"/>
    <cellStyle name="Normal 2 10 9 2 2 3 4 2 4" xfId="8794" xr:uid="{00000000-0005-0000-0000-0000DA0E0000}"/>
    <cellStyle name="Normal 2 10 9 2 2 3 4 3" xfId="3450" xr:uid="{00000000-0005-0000-0000-0000DB0E0000}"/>
    <cellStyle name="Normal 2 10 9 2 2 3 4 3 2" xfId="9787" xr:uid="{00000000-0005-0000-0000-0000DC0E0000}"/>
    <cellStyle name="Normal 2 10 9 2 2 3 4 4" xfId="5843" xr:uid="{00000000-0005-0000-0000-0000DD0E0000}"/>
    <cellStyle name="Normal 2 10 9 2 2 3 4 4 2" xfId="11556" xr:uid="{00000000-0005-0000-0000-0000DE0E0000}"/>
    <cellStyle name="Normal 2 10 9 2 2 3 4 5" xfId="8018" xr:uid="{00000000-0005-0000-0000-0000DF0E0000}"/>
    <cellStyle name="Normal 2 10 9 2 2 3 5" xfId="1441" xr:uid="{00000000-0005-0000-0000-0000E00E0000}"/>
    <cellStyle name="Normal 2 10 9 2 2 3 5 2" xfId="3834" xr:uid="{00000000-0005-0000-0000-0000E10E0000}"/>
    <cellStyle name="Normal 2 10 9 2 2 3 5 2 2" xfId="10045" xr:uid="{00000000-0005-0000-0000-0000E20E0000}"/>
    <cellStyle name="Normal 2 10 9 2 2 3 5 3" xfId="6227" xr:uid="{00000000-0005-0000-0000-0000E30E0000}"/>
    <cellStyle name="Normal 2 10 9 2 2 3 5 3 2" xfId="11814" xr:uid="{00000000-0005-0000-0000-0000E40E0000}"/>
    <cellStyle name="Normal 2 10 9 2 2 3 5 4" xfId="8276" xr:uid="{00000000-0005-0000-0000-0000E50E0000}"/>
    <cellStyle name="Normal 2 10 9 2 2 3 6" xfId="368" xr:uid="{00000000-0005-0000-0000-0000E60E0000}"/>
    <cellStyle name="Normal 2 10 9 2 2 3 6 2" xfId="2764" xr:uid="{00000000-0005-0000-0000-0000E70E0000}"/>
    <cellStyle name="Normal 2 10 9 2 2 3 6 2 2" xfId="9269" xr:uid="{00000000-0005-0000-0000-0000E80E0000}"/>
    <cellStyle name="Normal 2 10 9 2 2 3 6 3" xfId="5157" xr:uid="{00000000-0005-0000-0000-0000E90E0000}"/>
    <cellStyle name="Normal 2 10 9 2 2 3 6 3 2" xfId="11038" xr:uid="{00000000-0005-0000-0000-0000EA0E0000}"/>
    <cellStyle name="Normal 2 10 9 2 2 3 6 4" xfId="7500" xr:uid="{00000000-0005-0000-0000-0000EB0E0000}"/>
    <cellStyle name="Normal 2 10 9 2 2 3 7" xfId="2509" xr:uid="{00000000-0005-0000-0000-0000EC0E0000}"/>
    <cellStyle name="Normal 2 10 9 2 2 3 7 2" xfId="9050" xr:uid="{00000000-0005-0000-0000-0000ED0E0000}"/>
    <cellStyle name="Normal 2 10 9 2 2 3 8" xfId="4902" xr:uid="{00000000-0005-0000-0000-0000EE0E0000}"/>
    <cellStyle name="Normal 2 10 9 2 2 3 8 2" xfId="10819" xr:uid="{00000000-0005-0000-0000-0000EF0E0000}"/>
    <cellStyle name="Normal 2 10 9 2 2 3 9" xfId="7281" xr:uid="{00000000-0005-0000-0000-0000F00E0000}"/>
    <cellStyle name="Normal 2 10 9 2 2 4" xfId="195" xr:uid="{00000000-0005-0000-0000-0000F10E0000}"/>
    <cellStyle name="Normal 2 10 9 2 2 4 2" xfId="714" xr:uid="{00000000-0005-0000-0000-0000F20E0000}"/>
    <cellStyle name="Normal 2 10 9 2 2 4 2 2" xfId="1784" xr:uid="{00000000-0005-0000-0000-0000F30E0000}"/>
    <cellStyle name="Normal 2 10 9 2 2 4 2 2 2" xfId="4177" xr:uid="{00000000-0005-0000-0000-0000F40E0000}"/>
    <cellStyle name="Normal 2 10 9 2 2 4 2 2 2 2" xfId="10340" xr:uid="{00000000-0005-0000-0000-0000F50E0000}"/>
    <cellStyle name="Normal 2 10 9 2 2 4 2 2 3" xfId="6570" xr:uid="{00000000-0005-0000-0000-0000F60E0000}"/>
    <cellStyle name="Normal 2 10 9 2 2 4 2 2 3 2" xfId="12109" xr:uid="{00000000-0005-0000-0000-0000F70E0000}"/>
    <cellStyle name="Normal 2 10 9 2 2 4 2 2 4" xfId="8571" xr:uid="{00000000-0005-0000-0000-0000F80E0000}"/>
    <cellStyle name="Normal 2 10 9 2 2 4 2 3" xfId="3107" xr:uid="{00000000-0005-0000-0000-0000F90E0000}"/>
    <cellStyle name="Normal 2 10 9 2 2 4 2 3 2" xfId="9564" xr:uid="{00000000-0005-0000-0000-0000FA0E0000}"/>
    <cellStyle name="Normal 2 10 9 2 2 4 2 4" xfId="5500" xr:uid="{00000000-0005-0000-0000-0000FB0E0000}"/>
    <cellStyle name="Normal 2 10 9 2 2 4 2 4 2" xfId="11333" xr:uid="{00000000-0005-0000-0000-0000FC0E0000}"/>
    <cellStyle name="Normal 2 10 9 2 2 4 2 5" xfId="7795" xr:uid="{00000000-0005-0000-0000-0000FD0E0000}"/>
    <cellStyle name="Normal 2 10 9 2 2 4 3" xfId="1099" xr:uid="{00000000-0005-0000-0000-0000FE0E0000}"/>
    <cellStyle name="Normal 2 10 9 2 2 4 3 2" xfId="2169" xr:uid="{00000000-0005-0000-0000-0000FF0E0000}"/>
    <cellStyle name="Normal 2 10 9 2 2 4 3 2 2" xfId="4562" xr:uid="{00000000-0005-0000-0000-0000000F0000}"/>
    <cellStyle name="Normal 2 10 9 2 2 4 3 2 2 2" xfId="10599" xr:uid="{00000000-0005-0000-0000-0000010F0000}"/>
    <cellStyle name="Normal 2 10 9 2 2 4 3 2 3" xfId="6955" xr:uid="{00000000-0005-0000-0000-0000020F0000}"/>
    <cellStyle name="Normal 2 10 9 2 2 4 3 2 3 2" xfId="12368" xr:uid="{00000000-0005-0000-0000-0000030F0000}"/>
    <cellStyle name="Normal 2 10 9 2 2 4 3 2 4" xfId="8830" xr:uid="{00000000-0005-0000-0000-0000040F0000}"/>
    <cellStyle name="Normal 2 10 9 2 2 4 3 3" xfId="3492" xr:uid="{00000000-0005-0000-0000-0000050F0000}"/>
    <cellStyle name="Normal 2 10 9 2 2 4 3 3 2" xfId="9823" xr:uid="{00000000-0005-0000-0000-0000060F0000}"/>
    <cellStyle name="Normal 2 10 9 2 2 4 3 4" xfId="5885" xr:uid="{00000000-0005-0000-0000-0000070F0000}"/>
    <cellStyle name="Normal 2 10 9 2 2 4 3 4 2" xfId="11592" xr:uid="{00000000-0005-0000-0000-0000080F0000}"/>
    <cellStyle name="Normal 2 10 9 2 2 4 3 5" xfId="8054" xr:uid="{00000000-0005-0000-0000-0000090F0000}"/>
    <cellStyle name="Normal 2 10 9 2 2 4 4" xfId="1483" xr:uid="{00000000-0005-0000-0000-00000A0F0000}"/>
    <cellStyle name="Normal 2 10 9 2 2 4 4 2" xfId="3876" xr:uid="{00000000-0005-0000-0000-00000B0F0000}"/>
    <cellStyle name="Normal 2 10 9 2 2 4 4 2 2" xfId="10081" xr:uid="{00000000-0005-0000-0000-00000C0F0000}"/>
    <cellStyle name="Normal 2 10 9 2 2 4 4 3" xfId="6269" xr:uid="{00000000-0005-0000-0000-00000D0F0000}"/>
    <cellStyle name="Normal 2 10 9 2 2 4 4 3 2" xfId="11850" xr:uid="{00000000-0005-0000-0000-00000E0F0000}"/>
    <cellStyle name="Normal 2 10 9 2 2 4 4 4" xfId="8312" xr:uid="{00000000-0005-0000-0000-00000F0F0000}"/>
    <cellStyle name="Normal 2 10 9 2 2 4 5" xfId="411" xr:uid="{00000000-0005-0000-0000-0000100F0000}"/>
    <cellStyle name="Normal 2 10 9 2 2 4 5 2" xfId="2806" xr:uid="{00000000-0005-0000-0000-0000110F0000}"/>
    <cellStyle name="Normal 2 10 9 2 2 4 5 2 2" xfId="9305" xr:uid="{00000000-0005-0000-0000-0000120F0000}"/>
    <cellStyle name="Normal 2 10 9 2 2 4 5 3" xfId="5199" xr:uid="{00000000-0005-0000-0000-0000130F0000}"/>
    <cellStyle name="Normal 2 10 9 2 2 4 5 3 2" xfId="11074" xr:uid="{00000000-0005-0000-0000-0000140F0000}"/>
    <cellStyle name="Normal 2 10 9 2 2 4 5 4" xfId="7536" xr:uid="{00000000-0005-0000-0000-0000150F0000}"/>
    <cellStyle name="Normal 2 10 9 2 2 4 6" xfId="2593" xr:uid="{00000000-0005-0000-0000-0000160F0000}"/>
    <cellStyle name="Normal 2 10 9 2 2 4 6 2" xfId="9122" xr:uid="{00000000-0005-0000-0000-0000170F0000}"/>
    <cellStyle name="Normal 2 10 9 2 2 4 7" xfId="4986" xr:uid="{00000000-0005-0000-0000-0000180F0000}"/>
    <cellStyle name="Normal 2 10 9 2 2 4 7 2" xfId="10891" xr:uid="{00000000-0005-0000-0000-0000190F0000}"/>
    <cellStyle name="Normal 2 10 9 2 2 4 8" xfId="7353" xr:uid="{00000000-0005-0000-0000-00001A0F0000}"/>
    <cellStyle name="Normal 2 10 9 2 2 5" xfId="541" xr:uid="{00000000-0005-0000-0000-00001B0F0000}"/>
    <cellStyle name="Normal 2 10 9 2 2 5 2" xfId="844" xr:uid="{00000000-0005-0000-0000-00001C0F0000}"/>
    <cellStyle name="Normal 2 10 9 2 2 5 2 2" xfId="1914" xr:uid="{00000000-0005-0000-0000-00001D0F0000}"/>
    <cellStyle name="Normal 2 10 9 2 2 5 2 2 2" xfId="4307" xr:uid="{00000000-0005-0000-0000-00001E0F0000}"/>
    <cellStyle name="Normal 2 10 9 2 2 5 2 2 2 2" xfId="10452" xr:uid="{00000000-0005-0000-0000-00001F0F0000}"/>
    <cellStyle name="Normal 2 10 9 2 2 5 2 2 3" xfId="6700" xr:uid="{00000000-0005-0000-0000-0000200F0000}"/>
    <cellStyle name="Normal 2 10 9 2 2 5 2 2 3 2" xfId="12221" xr:uid="{00000000-0005-0000-0000-0000210F0000}"/>
    <cellStyle name="Normal 2 10 9 2 2 5 2 2 4" xfId="8683" xr:uid="{00000000-0005-0000-0000-0000220F0000}"/>
    <cellStyle name="Normal 2 10 9 2 2 5 2 3" xfId="3237" xr:uid="{00000000-0005-0000-0000-0000230F0000}"/>
    <cellStyle name="Normal 2 10 9 2 2 5 2 3 2" xfId="9676" xr:uid="{00000000-0005-0000-0000-0000240F0000}"/>
    <cellStyle name="Normal 2 10 9 2 2 5 2 4" xfId="5630" xr:uid="{00000000-0005-0000-0000-0000250F0000}"/>
    <cellStyle name="Normal 2 10 9 2 2 5 2 4 2" xfId="11445" xr:uid="{00000000-0005-0000-0000-0000260F0000}"/>
    <cellStyle name="Normal 2 10 9 2 2 5 2 5" xfId="7907" xr:uid="{00000000-0005-0000-0000-0000270F0000}"/>
    <cellStyle name="Normal 2 10 9 2 2 5 3" xfId="1229" xr:uid="{00000000-0005-0000-0000-0000280F0000}"/>
    <cellStyle name="Normal 2 10 9 2 2 5 3 2" xfId="2299" xr:uid="{00000000-0005-0000-0000-0000290F0000}"/>
    <cellStyle name="Normal 2 10 9 2 2 5 3 2 2" xfId="4692" xr:uid="{00000000-0005-0000-0000-00002A0F0000}"/>
    <cellStyle name="Normal 2 10 9 2 2 5 3 2 2 2" xfId="10711" xr:uid="{00000000-0005-0000-0000-00002B0F0000}"/>
    <cellStyle name="Normal 2 10 9 2 2 5 3 2 3" xfId="7085" xr:uid="{00000000-0005-0000-0000-00002C0F0000}"/>
    <cellStyle name="Normal 2 10 9 2 2 5 3 2 3 2" xfId="12480" xr:uid="{00000000-0005-0000-0000-00002D0F0000}"/>
    <cellStyle name="Normal 2 10 9 2 2 5 3 2 4" xfId="8942" xr:uid="{00000000-0005-0000-0000-00002E0F0000}"/>
    <cellStyle name="Normal 2 10 9 2 2 5 3 3" xfId="3622" xr:uid="{00000000-0005-0000-0000-00002F0F0000}"/>
    <cellStyle name="Normal 2 10 9 2 2 5 3 3 2" xfId="9935" xr:uid="{00000000-0005-0000-0000-0000300F0000}"/>
    <cellStyle name="Normal 2 10 9 2 2 5 3 4" xfId="6015" xr:uid="{00000000-0005-0000-0000-0000310F0000}"/>
    <cellStyle name="Normal 2 10 9 2 2 5 3 4 2" xfId="11704" xr:uid="{00000000-0005-0000-0000-0000320F0000}"/>
    <cellStyle name="Normal 2 10 9 2 2 5 3 5" xfId="8166" xr:uid="{00000000-0005-0000-0000-0000330F0000}"/>
    <cellStyle name="Normal 2 10 9 2 2 5 4" xfId="1613" xr:uid="{00000000-0005-0000-0000-0000340F0000}"/>
    <cellStyle name="Normal 2 10 9 2 2 5 4 2" xfId="4006" xr:uid="{00000000-0005-0000-0000-0000350F0000}"/>
    <cellStyle name="Normal 2 10 9 2 2 5 4 2 2" xfId="10193" xr:uid="{00000000-0005-0000-0000-0000360F0000}"/>
    <cellStyle name="Normal 2 10 9 2 2 5 4 3" xfId="6399" xr:uid="{00000000-0005-0000-0000-0000370F0000}"/>
    <cellStyle name="Normal 2 10 9 2 2 5 4 3 2" xfId="11962" xr:uid="{00000000-0005-0000-0000-0000380F0000}"/>
    <cellStyle name="Normal 2 10 9 2 2 5 4 4" xfId="8424" xr:uid="{00000000-0005-0000-0000-0000390F0000}"/>
    <cellStyle name="Normal 2 10 9 2 2 5 5" xfId="2936" xr:uid="{00000000-0005-0000-0000-00003A0F0000}"/>
    <cellStyle name="Normal 2 10 9 2 2 5 5 2" xfId="9417" xr:uid="{00000000-0005-0000-0000-00003B0F0000}"/>
    <cellStyle name="Normal 2 10 9 2 2 5 6" xfId="5329" xr:uid="{00000000-0005-0000-0000-00003C0F0000}"/>
    <cellStyle name="Normal 2 10 9 2 2 5 6 2" xfId="11186" xr:uid="{00000000-0005-0000-0000-00003D0F0000}"/>
    <cellStyle name="Normal 2 10 9 2 2 5 7" xfId="7648" xr:uid="{00000000-0005-0000-0000-00003E0F0000}"/>
    <cellStyle name="Normal 2 10 9 2 2 6" xfId="586" xr:uid="{00000000-0005-0000-0000-00003F0F0000}"/>
    <cellStyle name="Normal 2 10 9 2 2 6 2" xfId="1656" xr:uid="{00000000-0005-0000-0000-0000400F0000}"/>
    <cellStyle name="Normal 2 10 9 2 2 6 2 2" xfId="4049" xr:uid="{00000000-0005-0000-0000-0000410F0000}"/>
    <cellStyle name="Normal 2 10 9 2 2 6 2 2 2" xfId="10230" xr:uid="{00000000-0005-0000-0000-0000420F0000}"/>
    <cellStyle name="Normal 2 10 9 2 2 6 2 3" xfId="6442" xr:uid="{00000000-0005-0000-0000-0000430F0000}"/>
    <cellStyle name="Normal 2 10 9 2 2 6 2 3 2" xfId="11999" xr:uid="{00000000-0005-0000-0000-0000440F0000}"/>
    <cellStyle name="Normal 2 10 9 2 2 6 2 4" xfId="8461" xr:uid="{00000000-0005-0000-0000-0000450F0000}"/>
    <cellStyle name="Normal 2 10 9 2 2 6 3" xfId="2979" xr:uid="{00000000-0005-0000-0000-0000460F0000}"/>
    <cellStyle name="Normal 2 10 9 2 2 6 3 2" xfId="9454" xr:uid="{00000000-0005-0000-0000-0000470F0000}"/>
    <cellStyle name="Normal 2 10 9 2 2 6 4" xfId="5372" xr:uid="{00000000-0005-0000-0000-0000480F0000}"/>
    <cellStyle name="Normal 2 10 9 2 2 6 4 2" xfId="11223" xr:uid="{00000000-0005-0000-0000-0000490F0000}"/>
    <cellStyle name="Normal 2 10 9 2 2 6 5" xfId="7685" xr:uid="{00000000-0005-0000-0000-00004A0F0000}"/>
    <cellStyle name="Normal 2 10 9 2 2 7" xfId="971" xr:uid="{00000000-0005-0000-0000-00004B0F0000}"/>
    <cellStyle name="Normal 2 10 9 2 2 7 2" xfId="2041" xr:uid="{00000000-0005-0000-0000-00004C0F0000}"/>
    <cellStyle name="Normal 2 10 9 2 2 7 2 2" xfId="4434" xr:uid="{00000000-0005-0000-0000-00004D0F0000}"/>
    <cellStyle name="Normal 2 10 9 2 2 7 2 2 2" xfId="10489" xr:uid="{00000000-0005-0000-0000-00004E0F0000}"/>
    <cellStyle name="Normal 2 10 9 2 2 7 2 3" xfId="6827" xr:uid="{00000000-0005-0000-0000-00004F0F0000}"/>
    <cellStyle name="Normal 2 10 9 2 2 7 2 3 2" xfId="12258" xr:uid="{00000000-0005-0000-0000-0000500F0000}"/>
    <cellStyle name="Normal 2 10 9 2 2 7 2 4" xfId="8720" xr:uid="{00000000-0005-0000-0000-0000510F0000}"/>
    <cellStyle name="Normal 2 10 9 2 2 7 3" xfId="3364" xr:uid="{00000000-0005-0000-0000-0000520F0000}"/>
    <cellStyle name="Normal 2 10 9 2 2 7 3 2" xfId="9713" xr:uid="{00000000-0005-0000-0000-0000530F0000}"/>
    <cellStyle name="Normal 2 10 9 2 2 7 4" xfId="5757" xr:uid="{00000000-0005-0000-0000-0000540F0000}"/>
    <cellStyle name="Normal 2 10 9 2 2 7 4 2" xfId="11482" xr:uid="{00000000-0005-0000-0000-0000550F0000}"/>
    <cellStyle name="Normal 2 10 9 2 2 7 5" xfId="7944" xr:uid="{00000000-0005-0000-0000-0000560F0000}"/>
    <cellStyle name="Normal 2 10 9 2 2 8" xfId="1355" xr:uid="{00000000-0005-0000-0000-0000570F0000}"/>
    <cellStyle name="Normal 2 10 9 2 2 8 2" xfId="3748" xr:uid="{00000000-0005-0000-0000-0000580F0000}"/>
    <cellStyle name="Normal 2 10 9 2 2 8 2 2" xfId="9971" xr:uid="{00000000-0005-0000-0000-0000590F0000}"/>
    <cellStyle name="Normal 2 10 9 2 2 8 3" xfId="6141" xr:uid="{00000000-0005-0000-0000-00005A0F0000}"/>
    <cellStyle name="Normal 2 10 9 2 2 8 3 2" xfId="11740" xr:uid="{00000000-0005-0000-0000-00005B0F0000}"/>
    <cellStyle name="Normal 2 10 9 2 2 8 4" xfId="8202" xr:uid="{00000000-0005-0000-0000-00005C0F0000}"/>
    <cellStyle name="Normal 2 10 9 2 2 9" xfId="280" xr:uid="{00000000-0005-0000-0000-00005D0F0000}"/>
    <cellStyle name="Normal 2 10 9 2 2 9 2" xfId="2678" xr:uid="{00000000-0005-0000-0000-00005E0F0000}"/>
    <cellStyle name="Normal 2 10 9 2 2 9 2 2" xfId="9195" xr:uid="{00000000-0005-0000-0000-00005F0F0000}"/>
    <cellStyle name="Normal 2 10 9 2 2 9 3" xfId="5071" xr:uid="{00000000-0005-0000-0000-0000600F0000}"/>
    <cellStyle name="Normal 2 10 9 2 2 9 3 2" xfId="10964" xr:uid="{00000000-0005-0000-0000-0000610F0000}"/>
    <cellStyle name="Normal 2 10 9 2 2 9 4" xfId="7426" xr:uid="{00000000-0005-0000-0000-0000620F0000}"/>
    <cellStyle name="Normal 2 10 9 2 3" xfId="43" xr:uid="{00000000-0005-0000-0000-0000630F0000}"/>
    <cellStyle name="Normal 2 10 9 2 3 10" xfId="2441" xr:uid="{00000000-0005-0000-0000-0000640F0000}"/>
    <cellStyle name="Normal 2 10 9 2 3 10 2" xfId="8993" xr:uid="{00000000-0005-0000-0000-0000650F0000}"/>
    <cellStyle name="Normal 2 10 9 2 3 11" xfId="4834" xr:uid="{00000000-0005-0000-0000-0000660F0000}"/>
    <cellStyle name="Normal 2 10 9 2 3 11 2" xfId="10762" xr:uid="{00000000-0005-0000-0000-0000670F0000}"/>
    <cellStyle name="Normal 2 10 9 2 3 12" xfId="7224" xr:uid="{00000000-0005-0000-0000-0000680F0000}"/>
    <cellStyle name="Normal 2 10 9 2 3 2" xfId="85" xr:uid="{00000000-0005-0000-0000-0000690F0000}"/>
    <cellStyle name="Normal 2 10 9 2 3 2 2" xfId="169" xr:uid="{00000000-0005-0000-0000-00006A0F0000}"/>
    <cellStyle name="Normal 2 10 9 2 3 2 2 2" xfId="772" xr:uid="{00000000-0005-0000-0000-00006B0F0000}"/>
    <cellStyle name="Normal 2 10 9 2 3 2 2 2 2" xfId="1842" xr:uid="{00000000-0005-0000-0000-00006C0F0000}"/>
    <cellStyle name="Normal 2 10 9 2 3 2 2 2 2 2" xfId="4235" xr:uid="{00000000-0005-0000-0000-00006D0F0000}"/>
    <cellStyle name="Normal 2 10 9 2 3 2 2 2 2 2 2" xfId="10391" xr:uid="{00000000-0005-0000-0000-00006E0F0000}"/>
    <cellStyle name="Normal 2 10 9 2 3 2 2 2 2 3" xfId="6628" xr:uid="{00000000-0005-0000-0000-00006F0F0000}"/>
    <cellStyle name="Normal 2 10 9 2 3 2 2 2 2 3 2" xfId="12160" xr:uid="{00000000-0005-0000-0000-0000700F0000}"/>
    <cellStyle name="Normal 2 10 9 2 3 2 2 2 2 4" xfId="8622" xr:uid="{00000000-0005-0000-0000-0000710F0000}"/>
    <cellStyle name="Normal 2 10 9 2 3 2 2 2 3" xfId="3165" xr:uid="{00000000-0005-0000-0000-0000720F0000}"/>
    <cellStyle name="Normal 2 10 9 2 3 2 2 2 3 2" xfId="9615" xr:uid="{00000000-0005-0000-0000-0000730F0000}"/>
    <cellStyle name="Normal 2 10 9 2 3 2 2 2 4" xfId="5558" xr:uid="{00000000-0005-0000-0000-0000740F0000}"/>
    <cellStyle name="Normal 2 10 9 2 3 2 2 2 4 2" xfId="11384" xr:uid="{00000000-0005-0000-0000-0000750F0000}"/>
    <cellStyle name="Normal 2 10 9 2 3 2 2 2 5" xfId="7846" xr:uid="{00000000-0005-0000-0000-0000760F0000}"/>
    <cellStyle name="Normal 2 10 9 2 3 2 2 3" xfId="1157" xr:uid="{00000000-0005-0000-0000-0000770F0000}"/>
    <cellStyle name="Normal 2 10 9 2 3 2 2 3 2" xfId="2227" xr:uid="{00000000-0005-0000-0000-0000780F0000}"/>
    <cellStyle name="Normal 2 10 9 2 3 2 2 3 2 2" xfId="4620" xr:uid="{00000000-0005-0000-0000-0000790F0000}"/>
    <cellStyle name="Normal 2 10 9 2 3 2 2 3 2 2 2" xfId="10650" xr:uid="{00000000-0005-0000-0000-00007A0F0000}"/>
    <cellStyle name="Normal 2 10 9 2 3 2 2 3 2 3" xfId="7013" xr:uid="{00000000-0005-0000-0000-00007B0F0000}"/>
    <cellStyle name="Normal 2 10 9 2 3 2 2 3 2 3 2" xfId="12419" xr:uid="{00000000-0005-0000-0000-00007C0F0000}"/>
    <cellStyle name="Normal 2 10 9 2 3 2 2 3 2 4" xfId="8881" xr:uid="{00000000-0005-0000-0000-00007D0F0000}"/>
    <cellStyle name="Normal 2 10 9 2 3 2 2 3 3" xfId="3550" xr:uid="{00000000-0005-0000-0000-00007E0F0000}"/>
    <cellStyle name="Normal 2 10 9 2 3 2 2 3 3 2" xfId="9874" xr:uid="{00000000-0005-0000-0000-00007F0F0000}"/>
    <cellStyle name="Normal 2 10 9 2 3 2 2 3 4" xfId="5943" xr:uid="{00000000-0005-0000-0000-0000800F0000}"/>
    <cellStyle name="Normal 2 10 9 2 3 2 2 3 4 2" xfId="11643" xr:uid="{00000000-0005-0000-0000-0000810F0000}"/>
    <cellStyle name="Normal 2 10 9 2 3 2 2 3 5" xfId="8105" xr:uid="{00000000-0005-0000-0000-0000820F0000}"/>
    <cellStyle name="Normal 2 10 9 2 3 2 2 4" xfId="1541" xr:uid="{00000000-0005-0000-0000-0000830F0000}"/>
    <cellStyle name="Normal 2 10 9 2 3 2 2 4 2" xfId="3934" xr:uid="{00000000-0005-0000-0000-0000840F0000}"/>
    <cellStyle name="Normal 2 10 9 2 3 2 2 4 2 2" xfId="10132" xr:uid="{00000000-0005-0000-0000-0000850F0000}"/>
    <cellStyle name="Normal 2 10 9 2 3 2 2 4 3" xfId="6327" xr:uid="{00000000-0005-0000-0000-0000860F0000}"/>
    <cellStyle name="Normal 2 10 9 2 3 2 2 4 3 2" xfId="11901" xr:uid="{00000000-0005-0000-0000-0000870F0000}"/>
    <cellStyle name="Normal 2 10 9 2 3 2 2 4 4" xfId="8363" xr:uid="{00000000-0005-0000-0000-0000880F0000}"/>
    <cellStyle name="Normal 2 10 9 2 3 2 2 5" xfId="469" xr:uid="{00000000-0005-0000-0000-0000890F0000}"/>
    <cellStyle name="Normal 2 10 9 2 3 2 2 5 2" xfId="2864" xr:uid="{00000000-0005-0000-0000-00008A0F0000}"/>
    <cellStyle name="Normal 2 10 9 2 3 2 2 5 2 2" xfId="9356" xr:uid="{00000000-0005-0000-0000-00008B0F0000}"/>
    <cellStyle name="Normal 2 10 9 2 3 2 2 5 3" xfId="5257" xr:uid="{00000000-0005-0000-0000-00008C0F0000}"/>
    <cellStyle name="Normal 2 10 9 2 3 2 2 5 3 2" xfId="11125" xr:uid="{00000000-0005-0000-0000-00008D0F0000}"/>
    <cellStyle name="Normal 2 10 9 2 3 2 2 5 4" xfId="7587" xr:uid="{00000000-0005-0000-0000-00008E0F0000}"/>
    <cellStyle name="Normal 2 10 9 2 3 2 2 6" xfId="2567" xr:uid="{00000000-0005-0000-0000-00008F0F0000}"/>
    <cellStyle name="Normal 2 10 9 2 3 2 2 6 2" xfId="9101" xr:uid="{00000000-0005-0000-0000-0000900F0000}"/>
    <cellStyle name="Normal 2 10 9 2 3 2 2 7" xfId="4960" xr:uid="{00000000-0005-0000-0000-0000910F0000}"/>
    <cellStyle name="Normal 2 10 9 2 3 2 2 7 2" xfId="10870" xr:uid="{00000000-0005-0000-0000-0000920F0000}"/>
    <cellStyle name="Normal 2 10 9 2 3 2 2 8" xfId="7332" xr:uid="{00000000-0005-0000-0000-0000930F0000}"/>
    <cellStyle name="Normal 2 10 9 2 3 2 3" xfId="253" xr:uid="{00000000-0005-0000-0000-0000940F0000}"/>
    <cellStyle name="Normal 2 10 9 2 3 2 3 2" xfId="1714" xr:uid="{00000000-0005-0000-0000-0000950F0000}"/>
    <cellStyle name="Normal 2 10 9 2 3 2 3 2 2" xfId="4107" xr:uid="{00000000-0005-0000-0000-0000960F0000}"/>
    <cellStyle name="Normal 2 10 9 2 3 2 3 2 2 2" xfId="10281" xr:uid="{00000000-0005-0000-0000-0000970F0000}"/>
    <cellStyle name="Normal 2 10 9 2 3 2 3 2 3" xfId="6500" xr:uid="{00000000-0005-0000-0000-0000980F0000}"/>
    <cellStyle name="Normal 2 10 9 2 3 2 3 2 3 2" xfId="12050" xr:uid="{00000000-0005-0000-0000-0000990F0000}"/>
    <cellStyle name="Normal 2 10 9 2 3 2 3 2 4" xfId="8512" xr:uid="{00000000-0005-0000-0000-00009A0F0000}"/>
    <cellStyle name="Normal 2 10 9 2 3 2 3 3" xfId="644" xr:uid="{00000000-0005-0000-0000-00009B0F0000}"/>
    <cellStyle name="Normal 2 10 9 2 3 2 3 3 2" xfId="3037" xr:uid="{00000000-0005-0000-0000-00009C0F0000}"/>
    <cellStyle name="Normal 2 10 9 2 3 2 3 3 2 2" xfId="9505" xr:uid="{00000000-0005-0000-0000-00009D0F0000}"/>
    <cellStyle name="Normal 2 10 9 2 3 2 3 3 3" xfId="5430" xr:uid="{00000000-0005-0000-0000-00009E0F0000}"/>
    <cellStyle name="Normal 2 10 9 2 3 2 3 3 3 2" xfId="11274" xr:uid="{00000000-0005-0000-0000-00009F0F0000}"/>
    <cellStyle name="Normal 2 10 9 2 3 2 3 3 4" xfId="7736" xr:uid="{00000000-0005-0000-0000-0000A00F0000}"/>
    <cellStyle name="Normal 2 10 9 2 3 2 3 4" xfId="2651" xr:uid="{00000000-0005-0000-0000-0000A10F0000}"/>
    <cellStyle name="Normal 2 10 9 2 3 2 3 4 2" xfId="9173" xr:uid="{00000000-0005-0000-0000-0000A20F0000}"/>
    <cellStyle name="Normal 2 10 9 2 3 2 3 5" xfId="5044" xr:uid="{00000000-0005-0000-0000-0000A30F0000}"/>
    <cellStyle name="Normal 2 10 9 2 3 2 3 5 2" xfId="10942" xr:uid="{00000000-0005-0000-0000-0000A40F0000}"/>
    <cellStyle name="Normal 2 10 9 2 3 2 3 6" xfId="7404" xr:uid="{00000000-0005-0000-0000-0000A50F0000}"/>
    <cellStyle name="Normal 2 10 9 2 3 2 4" xfId="1029" xr:uid="{00000000-0005-0000-0000-0000A60F0000}"/>
    <cellStyle name="Normal 2 10 9 2 3 2 4 2" xfId="2099" xr:uid="{00000000-0005-0000-0000-0000A70F0000}"/>
    <cellStyle name="Normal 2 10 9 2 3 2 4 2 2" xfId="4492" xr:uid="{00000000-0005-0000-0000-0000A80F0000}"/>
    <cellStyle name="Normal 2 10 9 2 3 2 4 2 2 2" xfId="10540" xr:uid="{00000000-0005-0000-0000-0000A90F0000}"/>
    <cellStyle name="Normal 2 10 9 2 3 2 4 2 3" xfId="6885" xr:uid="{00000000-0005-0000-0000-0000AA0F0000}"/>
    <cellStyle name="Normal 2 10 9 2 3 2 4 2 3 2" xfId="12309" xr:uid="{00000000-0005-0000-0000-0000AB0F0000}"/>
    <cellStyle name="Normal 2 10 9 2 3 2 4 2 4" xfId="8771" xr:uid="{00000000-0005-0000-0000-0000AC0F0000}"/>
    <cellStyle name="Normal 2 10 9 2 3 2 4 3" xfId="3422" xr:uid="{00000000-0005-0000-0000-0000AD0F0000}"/>
    <cellStyle name="Normal 2 10 9 2 3 2 4 3 2" xfId="9764" xr:uid="{00000000-0005-0000-0000-0000AE0F0000}"/>
    <cellStyle name="Normal 2 10 9 2 3 2 4 4" xfId="5815" xr:uid="{00000000-0005-0000-0000-0000AF0F0000}"/>
    <cellStyle name="Normal 2 10 9 2 3 2 4 4 2" xfId="11533" xr:uid="{00000000-0005-0000-0000-0000B00F0000}"/>
    <cellStyle name="Normal 2 10 9 2 3 2 4 5" xfId="7995" xr:uid="{00000000-0005-0000-0000-0000B10F0000}"/>
    <cellStyle name="Normal 2 10 9 2 3 2 5" xfId="1413" xr:uid="{00000000-0005-0000-0000-0000B20F0000}"/>
    <cellStyle name="Normal 2 10 9 2 3 2 5 2" xfId="3806" xr:uid="{00000000-0005-0000-0000-0000B30F0000}"/>
    <cellStyle name="Normal 2 10 9 2 3 2 5 2 2" xfId="10022" xr:uid="{00000000-0005-0000-0000-0000B40F0000}"/>
    <cellStyle name="Normal 2 10 9 2 3 2 5 3" xfId="6199" xr:uid="{00000000-0005-0000-0000-0000B50F0000}"/>
    <cellStyle name="Normal 2 10 9 2 3 2 5 3 2" xfId="11791" xr:uid="{00000000-0005-0000-0000-0000B60F0000}"/>
    <cellStyle name="Normal 2 10 9 2 3 2 5 4" xfId="8253" xr:uid="{00000000-0005-0000-0000-0000B70F0000}"/>
    <cellStyle name="Normal 2 10 9 2 3 2 6" xfId="338" xr:uid="{00000000-0005-0000-0000-0000B80F0000}"/>
    <cellStyle name="Normal 2 10 9 2 3 2 6 2" xfId="2736" xr:uid="{00000000-0005-0000-0000-0000B90F0000}"/>
    <cellStyle name="Normal 2 10 9 2 3 2 6 2 2" xfId="9246" xr:uid="{00000000-0005-0000-0000-0000BA0F0000}"/>
    <cellStyle name="Normal 2 10 9 2 3 2 6 3" xfId="5129" xr:uid="{00000000-0005-0000-0000-0000BB0F0000}"/>
    <cellStyle name="Normal 2 10 9 2 3 2 6 3 2" xfId="11015" xr:uid="{00000000-0005-0000-0000-0000BC0F0000}"/>
    <cellStyle name="Normal 2 10 9 2 3 2 6 4" xfId="7477" xr:uid="{00000000-0005-0000-0000-0000BD0F0000}"/>
    <cellStyle name="Normal 2 10 9 2 3 2 7" xfId="2483" xr:uid="{00000000-0005-0000-0000-0000BE0F0000}"/>
    <cellStyle name="Normal 2 10 9 2 3 2 7 2" xfId="9029" xr:uid="{00000000-0005-0000-0000-0000BF0F0000}"/>
    <cellStyle name="Normal 2 10 9 2 3 2 8" xfId="4876" xr:uid="{00000000-0005-0000-0000-0000C00F0000}"/>
    <cellStyle name="Normal 2 10 9 2 3 2 8 2" xfId="10798" xr:uid="{00000000-0005-0000-0000-0000C10F0000}"/>
    <cellStyle name="Normal 2 10 9 2 3 2 9" xfId="7260" xr:uid="{00000000-0005-0000-0000-0000C20F0000}"/>
    <cellStyle name="Normal 2 10 9 2 3 3" xfId="127" xr:uid="{00000000-0005-0000-0000-0000C30F0000}"/>
    <cellStyle name="Normal 2 10 9 2 3 3 2" xfId="513" xr:uid="{00000000-0005-0000-0000-0000C40F0000}"/>
    <cellStyle name="Normal 2 10 9 2 3 3 2 2" xfId="816" xr:uid="{00000000-0005-0000-0000-0000C50F0000}"/>
    <cellStyle name="Normal 2 10 9 2 3 3 2 2 2" xfId="1886" xr:uid="{00000000-0005-0000-0000-0000C60F0000}"/>
    <cellStyle name="Normal 2 10 9 2 3 3 2 2 2 2" xfId="4279" xr:uid="{00000000-0005-0000-0000-0000C70F0000}"/>
    <cellStyle name="Normal 2 10 9 2 3 3 2 2 2 2 2" xfId="10429" xr:uid="{00000000-0005-0000-0000-0000C80F0000}"/>
    <cellStyle name="Normal 2 10 9 2 3 3 2 2 2 3" xfId="6672" xr:uid="{00000000-0005-0000-0000-0000C90F0000}"/>
    <cellStyle name="Normal 2 10 9 2 3 3 2 2 2 3 2" xfId="12198" xr:uid="{00000000-0005-0000-0000-0000CA0F0000}"/>
    <cellStyle name="Normal 2 10 9 2 3 3 2 2 2 4" xfId="8660" xr:uid="{00000000-0005-0000-0000-0000CB0F0000}"/>
    <cellStyle name="Normal 2 10 9 2 3 3 2 2 3" xfId="3209" xr:uid="{00000000-0005-0000-0000-0000CC0F0000}"/>
    <cellStyle name="Normal 2 10 9 2 3 3 2 2 3 2" xfId="9653" xr:uid="{00000000-0005-0000-0000-0000CD0F0000}"/>
    <cellStyle name="Normal 2 10 9 2 3 3 2 2 4" xfId="5602" xr:uid="{00000000-0005-0000-0000-0000CE0F0000}"/>
    <cellStyle name="Normal 2 10 9 2 3 3 2 2 4 2" xfId="11422" xr:uid="{00000000-0005-0000-0000-0000CF0F0000}"/>
    <cellStyle name="Normal 2 10 9 2 3 3 2 2 5" xfId="7884" xr:uid="{00000000-0005-0000-0000-0000D00F0000}"/>
    <cellStyle name="Normal 2 10 9 2 3 3 2 3" xfId="1201" xr:uid="{00000000-0005-0000-0000-0000D10F0000}"/>
    <cellStyle name="Normal 2 10 9 2 3 3 2 3 2" xfId="2271" xr:uid="{00000000-0005-0000-0000-0000D20F0000}"/>
    <cellStyle name="Normal 2 10 9 2 3 3 2 3 2 2" xfId="4664" xr:uid="{00000000-0005-0000-0000-0000D30F0000}"/>
    <cellStyle name="Normal 2 10 9 2 3 3 2 3 2 2 2" xfId="10688" xr:uid="{00000000-0005-0000-0000-0000D40F0000}"/>
    <cellStyle name="Normal 2 10 9 2 3 3 2 3 2 3" xfId="7057" xr:uid="{00000000-0005-0000-0000-0000D50F0000}"/>
    <cellStyle name="Normal 2 10 9 2 3 3 2 3 2 3 2" xfId="12457" xr:uid="{00000000-0005-0000-0000-0000D60F0000}"/>
    <cellStyle name="Normal 2 10 9 2 3 3 2 3 2 4" xfId="8919" xr:uid="{00000000-0005-0000-0000-0000D70F0000}"/>
    <cellStyle name="Normal 2 10 9 2 3 3 2 3 3" xfId="3594" xr:uid="{00000000-0005-0000-0000-0000D80F0000}"/>
    <cellStyle name="Normal 2 10 9 2 3 3 2 3 3 2" xfId="9912" xr:uid="{00000000-0005-0000-0000-0000D90F0000}"/>
    <cellStyle name="Normal 2 10 9 2 3 3 2 3 4" xfId="5987" xr:uid="{00000000-0005-0000-0000-0000DA0F0000}"/>
    <cellStyle name="Normal 2 10 9 2 3 3 2 3 4 2" xfId="11681" xr:uid="{00000000-0005-0000-0000-0000DB0F0000}"/>
    <cellStyle name="Normal 2 10 9 2 3 3 2 3 5" xfId="8143" xr:uid="{00000000-0005-0000-0000-0000DC0F0000}"/>
    <cellStyle name="Normal 2 10 9 2 3 3 2 4" xfId="1585" xr:uid="{00000000-0005-0000-0000-0000DD0F0000}"/>
    <cellStyle name="Normal 2 10 9 2 3 3 2 4 2" xfId="3978" xr:uid="{00000000-0005-0000-0000-0000DE0F0000}"/>
    <cellStyle name="Normal 2 10 9 2 3 3 2 4 2 2" xfId="10170" xr:uid="{00000000-0005-0000-0000-0000DF0F0000}"/>
    <cellStyle name="Normal 2 10 9 2 3 3 2 4 3" xfId="6371" xr:uid="{00000000-0005-0000-0000-0000E00F0000}"/>
    <cellStyle name="Normal 2 10 9 2 3 3 2 4 3 2" xfId="11939" xr:uid="{00000000-0005-0000-0000-0000E10F0000}"/>
    <cellStyle name="Normal 2 10 9 2 3 3 2 4 4" xfId="8401" xr:uid="{00000000-0005-0000-0000-0000E20F0000}"/>
    <cellStyle name="Normal 2 10 9 2 3 3 2 5" xfId="2908" xr:uid="{00000000-0005-0000-0000-0000E30F0000}"/>
    <cellStyle name="Normal 2 10 9 2 3 3 2 5 2" xfId="9394" xr:uid="{00000000-0005-0000-0000-0000E40F0000}"/>
    <cellStyle name="Normal 2 10 9 2 3 3 2 6" xfId="5301" xr:uid="{00000000-0005-0000-0000-0000E50F0000}"/>
    <cellStyle name="Normal 2 10 9 2 3 3 2 6 2" xfId="11163" xr:uid="{00000000-0005-0000-0000-0000E60F0000}"/>
    <cellStyle name="Normal 2 10 9 2 3 3 2 7" xfId="7625" xr:uid="{00000000-0005-0000-0000-0000E70F0000}"/>
    <cellStyle name="Normal 2 10 9 2 3 3 3" xfId="688" xr:uid="{00000000-0005-0000-0000-0000E80F0000}"/>
    <cellStyle name="Normal 2 10 9 2 3 3 3 2" xfId="1758" xr:uid="{00000000-0005-0000-0000-0000E90F0000}"/>
    <cellStyle name="Normal 2 10 9 2 3 3 3 2 2" xfId="4151" xr:uid="{00000000-0005-0000-0000-0000EA0F0000}"/>
    <cellStyle name="Normal 2 10 9 2 3 3 3 2 2 2" xfId="10319" xr:uid="{00000000-0005-0000-0000-0000EB0F0000}"/>
    <cellStyle name="Normal 2 10 9 2 3 3 3 2 3" xfId="6544" xr:uid="{00000000-0005-0000-0000-0000EC0F0000}"/>
    <cellStyle name="Normal 2 10 9 2 3 3 3 2 3 2" xfId="12088" xr:uid="{00000000-0005-0000-0000-0000ED0F0000}"/>
    <cellStyle name="Normal 2 10 9 2 3 3 3 2 4" xfId="8550" xr:uid="{00000000-0005-0000-0000-0000EE0F0000}"/>
    <cellStyle name="Normal 2 10 9 2 3 3 3 3" xfId="3081" xr:uid="{00000000-0005-0000-0000-0000EF0F0000}"/>
    <cellStyle name="Normal 2 10 9 2 3 3 3 3 2" xfId="9543" xr:uid="{00000000-0005-0000-0000-0000F00F0000}"/>
    <cellStyle name="Normal 2 10 9 2 3 3 3 4" xfId="5474" xr:uid="{00000000-0005-0000-0000-0000F10F0000}"/>
    <cellStyle name="Normal 2 10 9 2 3 3 3 4 2" xfId="11312" xr:uid="{00000000-0005-0000-0000-0000F20F0000}"/>
    <cellStyle name="Normal 2 10 9 2 3 3 3 5" xfId="7774" xr:uid="{00000000-0005-0000-0000-0000F30F0000}"/>
    <cellStyle name="Normal 2 10 9 2 3 3 4" xfId="1073" xr:uid="{00000000-0005-0000-0000-0000F40F0000}"/>
    <cellStyle name="Normal 2 10 9 2 3 3 4 2" xfId="2143" xr:uid="{00000000-0005-0000-0000-0000F50F0000}"/>
    <cellStyle name="Normal 2 10 9 2 3 3 4 2 2" xfId="4536" xr:uid="{00000000-0005-0000-0000-0000F60F0000}"/>
    <cellStyle name="Normal 2 10 9 2 3 3 4 2 2 2" xfId="10578" xr:uid="{00000000-0005-0000-0000-0000F70F0000}"/>
    <cellStyle name="Normal 2 10 9 2 3 3 4 2 3" xfId="6929" xr:uid="{00000000-0005-0000-0000-0000F80F0000}"/>
    <cellStyle name="Normal 2 10 9 2 3 3 4 2 3 2" xfId="12347" xr:uid="{00000000-0005-0000-0000-0000F90F0000}"/>
    <cellStyle name="Normal 2 10 9 2 3 3 4 2 4" xfId="8809" xr:uid="{00000000-0005-0000-0000-0000FA0F0000}"/>
    <cellStyle name="Normal 2 10 9 2 3 3 4 3" xfId="3466" xr:uid="{00000000-0005-0000-0000-0000FB0F0000}"/>
    <cellStyle name="Normal 2 10 9 2 3 3 4 3 2" xfId="9802" xr:uid="{00000000-0005-0000-0000-0000FC0F0000}"/>
    <cellStyle name="Normal 2 10 9 2 3 3 4 4" xfId="5859" xr:uid="{00000000-0005-0000-0000-0000FD0F0000}"/>
    <cellStyle name="Normal 2 10 9 2 3 3 4 4 2" xfId="11571" xr:uid="{00000000-0005-0000-0000-0000FE0F0000}"/>
    <cellStyle name="Normal 2 10 9 2 3 3 4 5" xfId="8033" xr:uid="{00000000-0005-0000-0000-0000FF0F0000}"/>
    <cellStyle name="Normal 2 10 9 2 3 3 5" xfId="1457" xr:uid="{00000000-0005-0000-0000-000000100000}"/>
    <cellStyle name="Normal 2 10 9 2 3 3 5 2" xfId="3850" xr:uid="{00000000-0005-0000-0000-000001100000}"/>
    <cellStyle name="Normal 2 10 9 2 3 3 5 2 2" xfId="10060" xr:uid="{00000000-0005-0000-0000-000002100000}"/>
    <cellStyle name="Normal 2 10 9 2 3 3 5 3" xfId="6243" xr:uid="{00000000-0005-0000-0000-000003100000}"/>
    <cellStyle name="Normal 2 10 9 2 3 3 5 3 2" xfId="11829" xr:uid="{00000000-0005-0000-0000-000004100000}"/>
    <cellStyle name="Normal 2 10 9 2 3 3 5 4" xfId="8291" xr:uid="{00000000-0005-0000-0000-000005100000}"/>
    <cellStyle name="Normal 2 10 9 2 3 3 6" xfId="384" xr:uid="{00000000-0005-0000-0000-000006100000}"/>
    <cellStyle name="Normal 2 10 9 2 3 3 6 2" xfId="2780" xr:uid="{00000000-0005-0000-0000-000007100000}"/>
    <cellStyle name="Normal 2 10 9 2 3 3 6 2 2" xfId="9284" xr:uid="{00000000-0005-0000-0000-000008100000}"/>
    <cellStyle name="Normal 2 10 9 2 3 3 6 3" xfId="5173" xr:uid="{00000000-0005-0000-0000-000009100000}"/>
    <cellStyle name="Normal 2 10 9 2 3 3 6 3 2" xfId="11053" xr:uid="{00000000-0005-0000-0000-00000A100000}"/>
    <cellStyle name="Normal 2 10 9 2 3 3 6 4" xfId="7515" xr:uid="{00000000-0005-0000-0000-00000B100000}"/>
    <cellStyle name="Normal 2 10 9 2 3 3 7" xfId="2525" xr:uid="{00000000-0005-0000-0000-00000C100000}"/>
    <cellStyle name="Normal 2 10 9 2 3 3 7 2" xfId="9065" xr:uid="{00000000-0005-0000-0000-00000D100000}"/>
    <cellStyle name="Normal 2 10 9 2 3 3 8" xfId="4918" xr:uid="{00000000-0005-0000-0000-00000E100000}"/>
    <cellStyle name="Normal 2 10 9 2 3 3 8 2" xfId="10834" xr:uid="{00000000-0005-0000-0000-00000F100000}"/>
    <cellStyle name="Normal 2 10 9 2 3 3 9" xfId="7296" xr:uid="{00000000-0005-0000-0000-000010100000}"/>
    <cellStyle name="Normal 2 10 9 2 3 4" xfId="211" xr:uid="{00000000-0005-0000-0000-000011100000}"/>
    <cellStyle name="Normal 2 10 9 2 3 4 2" xfId="730" xr:uid="{00000000-0005-0000-0000-000012100000}"/>
    <cellStyle name="Normal 2 10 9 2 3 4 2 2" xfId="1800" xr:uid="{00000000-0005-0000-0000-000013100000}"/>
    <cellStyle name="Normal 2 10 9 2 3 4 2 2 2" xfId="4193" xr:uid="{00000000-0005-0000-0000-000014100000}"/>
    <cellStyle name="Normal 2 10 9 2 3 4 2 2 2 2" xfId="10355" xr:uid="{00000000-0005-0000-0000-000015100000}"/>
    <cellStyle name="Normal 2 10 9 2 3 4 2 2 3" xfId="6586" xr:uid="{00000000-0005-0000-0000-000016100000}"/>
    <cellStyle name="Normal 2 10 9 2 3 4 2 2 3 2" xfId="12124" xr:uid="{00000000-0005-0000-0000-000017100000}"/>
    <cellStyle name="Normal 2 10 9 2 3 4 2 2 4" xfId="8586" xr:uid="{00000000-0005-0000-0000-000018100000}"/>
    <cellStyle name="Normal 2 10 9 2 3 4 2 3" xfId="3123" xr:uid="{00000000-0005-0000-0000-000019100000}"/>
    <cellStyle name="Normal 2 10 9 2 3 4 2 3 2" xfId="9579" xr:uid="{00000000-0005-0000-0000-00001A100000}"/>
    <cellStyle name="Normal 2 10 9 2 3 4 2 4" xfId="5516" xr:uid="{00000000-0005-0000-0000-00001B100000}"/>
    <cellStyle name="Normal 2 10 9 2 3 4 2 4 2" xfId="11348" xr:uid="{00000000-0005-0000-0000-00001C100000}"/>
    <cellStyle name="Normal 2 10 9 2 3 4 2 5" xfId="7810" xr:uid="{00000000-0005-0000-0000-00001D100000}"/>
    <cellStyle name="Normal 2 10 9 2 3 4 3" xfId="1115" xr:uid="{00000000-0005-0000-0000-00001E100000}"/>
    <cellStyle name="Normal 2 10 9 2 3 4 3 2" xfId="2185" xr:uid="{00000000-0005-0000-0000-00001F100000}"/>
    <cellStyle name="Normal 2 10 9 2 3 4 3 2 2" xfId="4578" xr:uid="{00000000-0005-0000-0000-000020100000}"/>
    <cellStyle name="Normal 2 10 9 2 3 4 3 2 2 2" xfId="10614" xr:uid="{00000000-0005-0000-0000-000021100000}"/>
    <cellStyle name="Normal 2 10 9 2 3 4 3 2 3" xfId="6971" xr:uid="{00000000-0005-0000-0000-000022100000}"/>
    <cellStyle name="Normal 2 10 9 2 3 4 3 2 3 2" xfId="12383" xr:uid="{00000000-0005-0000-0000-000023100000}"/>
    <cellStyle name="Normal 2 10 9 2 3 4 3 2 4" xfId="8845" xr:uid="{00000000-0005-0000-0000-000024100000}"/>
    <cellStyle name="Normal 2 10 9 2 3 4 3 3" xfId="3508" xr:uid="{00000000-0005-0000-0000-000025100000}"/>
    <cellStyle name="Normal 2 10 9 2 3 4 3 3 2" xfId="9838" xr:uid="{00000000-0005-0000-0000-000026100000}"/>
    <cellStyle name="Normal 2 10 9 2 3 4 3 4" xfId="5901" xr:uid="{00000000-0005-0000-0000-000027100000}"/>
    <cellStyle name="Normal 2 10 9 2 3 4 3 4 2" xfId="11607" xr:uid="{00000000-0005-0000-0000-000028100000}"/>
    <cellStyle name="Normal 2 10 9 2 3 4 3 5" xfId="8069" xr:uid="{00000000-0005-0000-0000-000029100000}"/>
    <cellStyle name="Normal 2 10 9 2 3 4 4" xfId="1499" xr:uid="{00000000-0005-0000-0000-00002A100000}"/>
    <cellStyle name="Normal 2 10 9 2 3 4 4 2" xfId="3892" xr:uid="{00000000-0005-0000-0000-00002B100000}"/>
    <cellStyle name="Normal 2 10 9 2 3 4 4 2 2" xfId="10096" xr:uid="{00000000-0005-0000-0000-00002C100000}"/>
    <cellStyle name="Normal 2 10 9 2 3 4 4 3" xfId="6285" xr:uid="{00000000-0005-0000-0000-00002D100000}"/>
    <cellStyle name="Normal 2 10 9 2 3 4 4 3 2" xfId="11865" xr:uid="{00000000-0005-0000-0000-00002E100000}"/>
    <cellStyle name="Normal 2 10 9 2 3 4 4 4" xfId="8327" xr:uid="{00000000-0005-0000-0000-00002F100000}"/>
    <cellStyle name="Normal 2 10 9 2 3 4 5" xfId="427" xr:uid="{00000000-0005-0000-0000-000030100000}"/>
    <cellStyle name="Normal 2 10 9 2 3 4 5 2" xfId="2822" xr:uid="{00000000-0005-0000-0000-000031100000}"/>
    <cellStyle name="Normal 2 10 9 2 3 4 5 2 2" xfId="9320" xr:uid="{00000000-0005-0000-0000-000032100000}"/>
    <cellStyle name="Normal 2 10 9 2 3 4 5 3" xfId="5215" xr:uid="{00000000-0005-0000-0000-000033100000}"/>
    <cellStyle name="Normal 2 10 9 2 3 4 5 3 2" xfId="11089" xr:uid="{00000000-0005-0000-0000-000034100000}"/>
    <cellStyle name="Normal 2 10 9 2 3 4 5 4" xfId="7551" xr:uid="{00000000-0005-0000-0000-000035100000}"/>
    <cellStyle name="Normal 2 10 9 2 3 4 6" xfId="2609" xr:uid="{00000000-0005-0000-0000-000036100000}"/>
    <cellStyle name="Normal 2 10 9 2 3 4 6 2" xfId="9137" xr:uid="{00000000-0005-0000-0000-000037100000}"/>
    <cellStyle name="Normal 2 10 9 2 3 4 7" xfId="5002" xr:uid="{00000000-0005-0000-0000-000038100000}"/>
    <cellStyle name="Normal 2 10 9 2 3 4 7 2" xfId="10906" xr:uid="{00000000-0005-0000-0000-000039100000}"/>
    <cellStyle name="Normal 2 10 9 2 3 4 8" xfId="7368" xr:uid="{00000000-0005-0000-0000-00003A100000}"/>
    <cellStyle name="Normal 2 10 9 2 3 5" xfId="557" xr:uid="{00000000-0005-0000-0000-00003B100000}"/>
    <cellStyle name="Normal 2 10 9 2 3 5 2" xfId="860" xr:uid="{00000000-0005-0000-0000-00003C100000}"/>
    <cellStyle name="Normal 2 10 9 2 3 5 2 2" xfId="1930" xr:uid="{00000000-0005-0000-0000-00003D100000}"/>
    <cellStyle name="Normal 2 10 9 2 3 5 2 2 2" xfId="4323" xr:uid="{00000000-0005-0000-0000-00003E100000}"/>
    <cellStyle name="Normal 2 10 9 2 3 5 2 2 2 2" xfId="10467" xr:uid="{00000000-0005-0000-0000-00003F100000}"/>
    <cellStyle name="Normal 2 10 9 2 3 5 2 2 3" xfId="6716" xr:uid="{00000000-0005-0000-0000-000040100000}"/>
    <cellStyle name="Normal 2 10 9 2 3 5 2 2 3 2" xfId="12236" xr:uid="{00000000-0005-0000-0000-000041100000}"/>
    <cellStyle name="Normal 2 10 9 2 3 5 2 2 4" xfId="8698" xr:uid="{00000000-0005-0000-0000-000042100000}"/>
    <cellStyle name="Normal 2 10 9 2 3 5 2 3" xfId="3253" xr:uid="{00000000-0005-0000-0000-000043100000}"/>
    <cellStyle name="Normal 2 10 9 2 3 5 2 3 2" xfId="9691" xr:uid="{00000000-0005-0000-0000-000044100000}"/>
    <cellStyle name="Normal 2 10 9 2 3 5 2 4" xfId="5646" xr:uid="{00000000-0005-0000-0000-000045100000}"/>
    <cellStyle name="Normal 2 10 9 2 3 5 2 4 2" xfId="11460" xr:uid="{00000000-0005-0000-0000-000046100000}"/>
    <cellStyle name="Normal 2 10 9 2 3 5 2 5" xfId="7922" xr:uid="{00000000-0005-0000-0000-000047100000}"/>
    <cellStyle name="Normal 2 10 9 2 3 5 3" xfId="1245" xr:uid="{00000000-0005-0000-0000-000048100000}"/>
    <cellStyle name="Normal 2 10 9 2 3 5 3 2" xfId="2315" xr:uid="{00000000-0005-0000-0000-000049100000}"/>
    <cellStyle name="Normal 2 10 9 2 3 5 3 2 2" xfId="4708" xr:uid="{00000000-0005-0000-0000-00004A100000}"/>
    <cellStyle name="Normal 2 10 9 2 3 5 3 2 2 2" xfId="10726" xr:uid="{00000000-0005-0000-0000-00004B100000}"/>
    <cellStyle name="Normal 2 10 9 2 3 5 3 2 3" xfId="7101" xr:uid="{00000000-0005-0000-0000-00004C100000}"/>
    <cellStyle name="Normal 2 10 9 2 3 5 3 2 3 2" xfId="12495" xr:uid="{00000000-0005-0000-0000-00004D100000}"/>
    <cellStyle name="Normal 2 10 9 2 3 5 3 2 4" xfId="8957" xr:uid="{00000000-0005-0000-0000-00004E100000}"/>
    <cellStyle name="Normal 2 10 9 2 3 5 3 3" xfId="3638" xr:uid="{00000000-0005-0000-0000-00004F100000}"/>
    <cellStyle name="Normal 2 10 9 2 3 5 3 3 2" xfId="9950" xr:uid="{00000000-0005-0000-0000-000050100000}"/>
    <cellStyle name="Normal 2 10 9 2 3 5 3 4" xfId="6031" xr:uid="{00000000-0005-0000-0000-000051100000}"/>
    <cellStyle name="Normal 2 10 9 2 3 5 3 4 2" xfId="11719" xr:uid="{00000000-0005-0000-0000-000052100000}"/>
    <cellStyle name="Normal 2 10 9 2 3 5 3 5" xfId="8181" xr:uid="{00000000-0005-0000-0000-000053100000}"/>
    <cellStyle name="Normal 2 10 9 2 3 5 4" xfId="1629" xr:uid="{00000000-0005-0000-0000-000054100000}"/>
    <cellStyle name="Normal 2 10 9 2 3 5 4 2" xfId="4022" xr:uid="{00000000-0005-0000-0000-000055100000}"/>
    <cellStyle name="Normal 2 10 9 2 3 5 4 2 2" xfId="10208" xr:uid="{00000000-0005-0000-0000-000056100000}"/>
    <cellStyle name="Normal 2 10 9 2 3 5 4 3" xfId="6415" xr:uid="{00000000-0005-0000-0000-000057100000}"/>
    <cellStyle name="Normal 2 10 9 2 3 5 4 3 2" xfId="11977" xr:uid="{00000000-0005-0000-0000-000058100000}"/>
    <cellStyle name="Normal 2 10 9 2 3 5 4 4" xfId="8439" xr:uid="{00000000-0005-0000-0000-000059100000}"/>
    <cellStyle name="Normal 2 10 9 2 3 5 5" xfId="2952" xr:uid="{00000000-0005-0000-0000-00005A100000}"/>
    <cellStyle name="Normal 2 10 9 2 3 5 5 2" xfId="9432" xr:uid="{00000000-0005-0000-0000-00005B100000}"/>
    <cellStyle name="Normal 2 10 9 2 3 5 6" xfId="5345" xr:uid="{00000000-0005-0000-0000-00005C100000}"/>
    <cellStyle name="Normal 2 10 9 2 3 5 6 2" xfId="11201" xr:uid="{00000000-0005-0000-0000-00005D100000}"/>
    <cellStyle name="Normal 2 10 9 2 3 5 7" xfId="7663" xr:uid="{00000000-0005-0000-0000-00005E100000}"/>
    <cellStyle name="Normal 2 10 9 2 3 6" xfId="602" xr:uid="{00000000-0005-0000-0000-00005F100000}"/>
    <cellStyle name="Normal 2 10 9 2 3 6 2" xfId="1672" xr:uid="{00000000-0005-0000-0000-000060100000}"/>
    <cellStyle name="Normal 2 10 9 2 3 6 2 2" xfId="4065" xr:uid="{00000000-0005-0000-0000-000061100000}"/>
    <cellStyle name="Normal 2 10 9 2 3 6 2 2 2" xfId="10245" xr:uid="{00000000-0005-0000-0000-000062100000}"/>
    <cellStyle name="Normal 2 10 9 2 3 6 2 3" xfId="6458" xr:uid="{00000000-0005-0000-0000-000063100000}"/>
    <cellStyle name="Normal 2 10 9 2 3 6 2 3 2" xfId="12014" xr:uid="{00000000-0005-0000-0000-000064100000}"/>
    <cellStyle name="Normal 2 10 9 2 3 6 2 4" xfId="8476" xr:uid="{00000000-0005-0000-0000-000065100000}"/>
    <cellStyle name="Normal 2 10 9 2 3 6 3" xfId="2995" xr:uid="{00000000-0005-0000-0000-000066100000}"/>
    <cellStyle name="Normal 2 10 9 2 3 6 3 2" xfId="9469" xr:uid="{00000000-0005-0000-0000-000067100000}"/>
    <cellStyle name="Normal 2 10 9 2 3 6 4" xfId="5388" xr:uid="{00000000-0005-0000-0000-000068100000}"/>
    <cellStyle name="Normal 2 10 9 2 3 6 4 2" xfId="11238" xr:uid="{00000000-0005-0000-0000-000069100000}"/>
    <cellStyle name="Normal 2 10 9 2 3 6 5" xfId="7700" xr:uid="{00000000-0005-0000-0000-00006A100000}"/>
    <cellStyle name="Normal 2 10 9 2 3 7" xfId="987" xr:uid="{00000000-0005-0000-0000-00006B100000}"/>
    <cellStyle name="Normal 2 10 9 2 3 7 2" xfId="2057" xr:uid="{00000000-0005-0000-0000-00006C100000}"/>
    <cellStyle name="Normal 2 10 9 2 3 7 2 2" xfId="4450" xr:uid="{00000000-0005-0000-0000-00006D100000}"/>
    <cellStyle name="Normal 2 10 9 2 3 7 2 2 2" xfId="10504" xr:uid="{00000000-0005-0000-0000-00006E100000}"/>
    <cellStyle name="Normal 2 10 9 2 3 7 2 3" xfId="6843" xr:uid="{00000000-0005-0000-0000-00006F100000}"/>
    <cellStyle name="Normal 2 10 9 2 3 7 2 3 2" xfId="12273" xr:uid="{00000000-0005-0000-0000-000070100000}"/>
    <cellStyle name="Normal 2 10 9 2 3 7 2 4" xfId="8735" xr:uid="{00000000-0005-0000-0000-000071100000}"/>
    <cellStyle name="Normal 2 10 9 2 3 7 3" xfId="3380" xr:uid="{00000000-0005-0000-0000-000072100000}"/>
    <cellStyle name="Normal 2 10 9 2 3 7 3 2" xfId="9728" xr:uid="{00000000-0005-0000-0000-000073100000}"/>
    <cellStyle name="Normal 2 10 9 2 3 7 4" xfId="5773" xr:uid="{00000000-0005-0000-0000-000074100000}"/>
    <cellStyle name="Normal 2 10 9 2 3 7 4 2" xfId="11497" xr:uid="{00000000-0005-0000-0000-000075100000}"/>
    <cellStyle name="Normal 2 10 9 2 3 7 5" xfId="7959" xr:uid="{00000000-0005-0000-0000-000076100000}"/>
    <cellStyle name="Normal 2 10 9 2 3 8" xfId="1371" xr:uid="{00000000-0005-0000-0000-000077100000}"/>
    <cellStyle name="Normal 2 10 9 2 3 8 2" xfId="3764" xr:uid="{00000000-0005-0000-0000-000078100000}"/>
    <cellStyle name="Normal 2 10 9 2 3 8 2 2" xfId="9986" xr:uid="{00000000-0005-0000-0000-000079100000}"/>
    <cellStyle name="Normal 2 10 9 2 3 8 3" xfId="6157" xr:uid="{00000000-0005-0000-0000-00007A100000}"/>
    <cellStyle name="Normal 2 10 9 2 3 8 3 2" xfId="11755" xr:uid="{00000000-0005-0000-0000-00007B100000}"/>
    <cellStyle name="Normal 2 10 9 2 3 8 4" xfId="8217" xr:uid="{00000000-0005-0000-0000-00007C100000}"/>
    <cellStyle name="Normal 2 10 9 2 3 9" xfId="296" xr:uid="{00000000-0005-0000-0000-00007D100000}"/>
    <cellStyle name="Normal 2 10 9 2 3 9 2" xfId="2694" xr:uid="{00000000-0005-0000-0000-00007E100000}"/>
    <cellStyle name="Normal 2 10 9 2 3 9 2 2" xfId="9210" xr:uid="{00000000-0005-0000-0000-00007F100000}"/>
    <cellStyle name="Normal 2 10 9 2 3 9 3" xfId="5087" xr:uid="{00000000-0005-0000-0000-000080100000}"/>
    <cellStyle name="Normal 2 10 9 2 3 9 3 2" xfId="10979" xr:uid="{00000000-0005-0000-0000-000081100000}"/>
    <cellStyle name="Normal 2 10 9 2 3 9 4" xfId="7441" xr:uid="{00000000-0005-0000-0000-000082100000}"/>
    <cellStyle name="Normal 2 10 9 2 4" xfId="57" xr:uid="{00000000-0005-0000-0000-000083100000}"/>
    <cellStyle name="Normal 2 10 9 2 4 2" xfId="141" xr:uid="{00000000-0005-0000-0000-000084100000}"/>
    <cellStyle name="Normal 2 10 9 2 4 2 2" xfId="744" xr:uid="{00000000-0005-0000-0000-000085100000}"/>
    <cellStyle name="Normal 2 10 9 2 4 2 2 2" xfId="1814" xr:uid="{00000000-0005-0000-0000-000086100000}"/>
    <cellStyle name="Normal 2 10 9 2 4 2 2 2 2" xfId="4207" xr:uid="{00000000-0005-0000-0000-000087100000}"/>
    <cellStyle name="Normal 2 10 9 2 4 2 2 2 2 2" xfId="10367" xr:uid="{00000000-0005-0000-0000-000088100000}"/>
    <cellStyle name="Normal 2 10 9 2 4 2 2 2 3" xfId="6600" xr:uid="{00000000-0005-0000-0000-000089100000}"/>
    <cellStyle name="Normal 2 10 9 2 4 2 2 2 3 2" xfId="12136" xr:uid="{00000000-0005-0000-0000-00008A100000}"/>
    <cellStyle name="Normal 2 10 9 2 4 2 2 2 4" xfId="8598" xr:uid="{00000000-0005-0000-0000-00008B100000}"/>
    <cellStyle name="Normal 2 10 9 2 4 2 2 3" xfId="3137" xr:uid="{00000000-0005-0000-0000-00008C100000}"/>
    <cellStyle name="Normal 2 10 9 2 4 2 2 3 2" xfId="9591" xr:uid="{00000000-0005-0000-0000-00008D100000}"/>
    <cellStyle name="Normal 2 10 9 2 4 2 2 4" xfId="5530" xr:uid="{00000000-0005-0000-0000-00008E100000}"/>
    <cellStyle name="Normal 2 10 9 2 4 2 2 4 2" xfId="11360" xr:uid="{00000000-0005-0000-0000-00008F100000}"/>
    <cellStyle name="Normal 2 10 9 2 4 2 2 5" xfId="7822" xr:uid="{00000000-0005-0000-0000-000090100000}"/>
    <cellStyle name="Normal 2 10 9 2 4 2 3" xfId="1129" xr:uid="{00000000-0005-0000-0000-000091100000}"/>
    <cellStyle name="Normal 2 10 9 2 4 2 3 2" xfId="2199" xr:uid="{00000000-0005-0000-0000-000092100000}"/>
    <cellStyle name="Normal 2 10 9 2 4 2 3 2 2" xfId="4592" xr:uid="{00000000-0005-0000-0000-000093100000}"/>
    <cellStyle name="Normal 2 10 9 2 4 2 3 2 2 2" xfId="10626" xr:uid="{00000000-0005-0000-0000-000094100000}"/>
    <cellStyle name="Normal 2 10 9 2 4 2 3 2 3" xfId="6985" xr:uid="{00000000-0005-0000-0000-000095100000}"/>
    <cellStyle name="Normal 2 10 9 2 4 2 3 2 3 2" xfId="12395" xr:uid="{00000000-0005-0000-0000-000096100000}"/>
    <cellStyle name="Normal 2 10 9 2 4 2 3 2 4" xfId="8857" xr:uid="{00000000-0005-0000-0000-000097100000}"/>
    <cellStyle name="Normal 2 10 9 2 4 2 3 3" xfId="3522" xr:uid="{00000000-0005-0000-0000-000098100000}"/>
    <cellStyle name="Normal 2 10 9 2 4 2 3 3 2" xfId="9850" xr:uid="{00000000-0005-0000-0000-000099100000}"/>
    <cellStyle name="Normal 2 10 9 2 4 2 3 4" xfId="5915" xr:uid="{00000000-0005-0000-0000-00009A100000}"/>
    <cellStyle name="Normal 2 10 9 2 4 2 3 4 2" xfId="11619" xr:uid="{00000000-0005-0000-0000-00009B100000}"/>
    <cellStyle name="Normal 2 10 9 2 4 2 3 5" xfId="8081" xr:uid="{00000000-0005-0000-0000-00009C100000}"/>
    <cellStyle name="Normal 2 10 9 2 4 2 4" xfId="1513" xr:uid="{00000000-0005-0000-0000-00009D100000}"/>
    <cellStyle name="Normal 2 10 9 2 4 2 4 2" xfId="3906" xr:uid="{00000000-0005-0000-0000-00009E100000}"/>
    <cellStyle name="Normal 2 10 9 2 4 2 4 2 2" xfId="10108" xr:uid="{00000000-0005-0000-0000-00009F100000}"/>
    <cellStyle name="Normal 2 10 9 2 4 2 4 3" xfId="6299" xr:uid="{00000000-0005-0000-0000-0000A0100000}"/>
    <cellStyle name="Normal 2 10 9 2 4 2 4 3 2" xfId="11877" xr:uid="{00000000-0005-0000-0000-0000A1100000}"/>
    <cellStyle name="Normal 2 10 9 2 4 2 4 4" xfId="8339" xr:uid="{00000000-0005-0000-0000-0000A2100000}"/>
    <cellStyle name="Normal 2 10 9 2 4 2 5" xfId="441" xr:uid="{00000000-0005-0000-0000-0000A3100000}"/>
    <cellStyle name="Normal 2 10 9 2 4 2 5 2" xfId="2836" xr:uid="{00000000-0005-0000-0000-0000A4100000}"/>
    <cellStyle name="Normal 2 10 9 2 4 2 5 2 2" xfId="9332" xr:uid="{00000000-0005-0000-0000-0000A5100000}"/>
    <cellStyle name="Normal 2 10 9 2 4 2 5 3" xfId="5229" xr:uid="{00000000-0005-0000-0000-0000A6100000}"/>
    <cellStyle name="Normal 2 10 9 2 4 2 5 3 2" xfId="11101" xr:uid="{00000000-0005-0000-0000-0000A7100000}"/>
    <cellStyle name="Normal 2 10 9 2 4 2 5 4" xfId="7563" xr:uid="{00000000-0005-0000-0000-0000A8100000}"/>
    <cellStyle name="Normal 2 10 9 2 4 2 6" xfId="2539" xr:uid="{00000000-0005-0000-0000-0000A9100000}"/>
    <cellStyle name="Normal 2 10 9 2 4 2 6 2" xfId="9077" xr:uid="{00000000-0005-0000-0000-0000AA100000}"/>
    <cellStyle name="Normal 2 10 9 2 4 2 7" xfId="4932" xr:uid="{00000000-0005-0000-0000-0000AB100000}"/>
    <cellStyle name="Normal 2 10 9 2 4 2 7 2" xfId="10846" xr:uid="{00000000-0005-0000-0000-0000AC100000}"/>
    <cellStyle name="Normal 2 10 9 2 4 2 8" xfId="7308" xr:uid="{00000000-0005-0000-0000-0000AD100000}"/>
    <cellStyle name="Normal 2 10 9 2 4 3" xfId="225" xr:uid="{00000000-0005-0000-0000-0000AE100000}"/>
    <cellStyle name="Normal 2 10 9 2 4 3 2" xfId="1686" xr:uid="{00000000-0005-0000-0000-0000AF100000}"/>
    <cellStyle name="Normal 2 10 9 2 4 3 2 2" xfId="4079" xr:uid="{00000000-0005-0000-0000-0000B0100000}"/>
    <cellStyle name="Normal 2 10 9 2 4 3 2 2 2" xfId="10257" xr:uid="{00000000-0005-0000-0000-0000B1100000}"/>
    <cellStyle name="Normal 2 10 9 2 4 3 2 3" xfId="6472" xr:uid="{00000000-0005-0000-0000-0000B2100000}"/>
    <cellStyle name="Normal 2 10 9 2 4 3 2 3 2" xfId="12026" xr:uid="{00000000-0005-0000-0000-0000B3100000}"/>
    <cellStyle name="Normal 2 10 9 2 4 3 2 4" xfId="8488" xr:uid="{00000000-0005-0000-0000-0000B4100000}"/>
    <cellStyle name="Normal 2 10 9 2 4 3 3" xfId="616" xr:uid="{00000000-0005-0000-0000-0000B5100000}"/>
    <cellStyle name="Normal 2 10 9 2 4 3 3 2" xfId="3009" xr:uid="{00000000-0005-0000-0000-0000B6100000}"/>
    <cellStyle name="Normal 2 10 9 2 4 3 3 2 2" xfId="9481" xr:uid="{00000000-0005-0000-0000-0000B7100000}"/>
    <cellStyle name="Normal 2 10 9 2 4 3 3 3" xfId="5402" xr:uid="{00000000-0005-0000-0000-0000B8100000}"/>
    <cellStyle name="Normal 2 10 9 2 4 3 3 3 2" xfId="11250" xr:uid="{00000000-0005-0000-0000-0000B9100000}"/>
    <cellStyle name="Normal 2 10 9 2 4 3 3 4" xfId="7712" xr:uid="{00000000-0005-0000-0000-0000BA100000}"/>
    <cellStyle name="Normal 2 10 9 2 4 3 4" xfId="2623" xr:uid="{00000000-0005-0000-0000-0000BB100000}"/>
    <cellStyle name="Normal 2 10 9 2 4 3 4 2" xfId="9149" xr:uid="{00000000-0005-0000-0000-0000BC100000}"/>
    <cellStyle name="Normal 2 10 9 2 4 3 5" xfId="5016" xr:uid="{00000000-0005-0000-0000-0000BD100000}"/>
    <cellStyle name="Normal 2 10 9 2 4 3 5 2" xfId="10918" xr:uid="{00000000-0005-0000-0000-0000BE100000}"/>
    <cellStyle name="Normal 2 10 9 2 4 3 6" xfId="7380" xr:uid="{00000000-0005-0000-0000-0000BF100000}"/>
    <cellStyle name="Normal 2 10 9 2 4 4" xfId="1001" xr:uid="{00000000-0005-0000-0000-0000C0100000}"/>
    <cellStyle name="Normal 2 10 9 2 4 4 2" xfId="2071" xr:uid="{00000000-0005-0000-0000-0000C1100000}"/>
    <cellStyle name="Normal 2 10 9 2 4 4 2 2" xfId="4464" xr:uid="{00000000-0005-0000-0000-0000C2100000}"/>
    <cellStyle name="Normal 2 10 9 2 4 4 2 2 2" xfId="10516" xr:uid="{00000000-0005-0000-0000-0000C3100000}"/>
    <cellStyle name="Normal 2 10 9 2 4 4 2 3" xfId="6857" xr:uid="{00000000-0005-0000-0000-0000C4100000}"/>
    <cellStyle name="Normal 2 10 9 2 4 4 2 3 2" xfId="12285" xr:uid="{00000000-0005-0000-0000-0000C5100000}"/>
    <cellStyle name="Normal 2 10 9 2 4 4 2 4" xfId="8747" xr:uid="{00000000-0005-0000-0000-0000C6100000}"/>
    <cellStyle name="Normal 2 10 9 2 4 4 3" xfId="3394" xr:uid="{00000000-0005-0000-0000-0000C7100000}"/>
    <cellStyle name="Normal 2 10 9 2 4 4 3 2" xfId="9740" xr:uid="{00000000-0005-0000-0000-0000C8100000}"/>
    <cellStyle name="Normal 2 10 9 2 4 4 4" xfId="5787" xr:uid="{00000000-0005-0000-0000-0000C9100000}"/>
    <cellStyle name="Normal 2 10 9 2 4 4 4 2" xfId="11509" xr:uid="{00000000-0005-0000-0000-0000CA100000}"/>
    <cellStyle name="Normal 2 10 9 2 4 4 5" xfId="7971" xr:uid="{00000000-0005-0000-0000-0000CB100000}"/>
    <cellStyle name="Normal 2 10 9 2 4 5" xfId="1385" xr:uid="{00000000-0005-0000-0000-0000CC100000}"/>
    <cellStyle name="Normal 2 10 9 2 4 5 2" xfId="3778" xr:uid="{00000000-0005-0000-0000-0000CD100000}"/>
    <cellStyle name="Normal 2 10 9 2 4 5 2 2" xfId="9998" xr:uid="{00000000-0005-0000-0000-0000CE100000}"/>
    <cellStyle name="Normal 2 10 9 2 4 5 3" xfId="6171" xr:uid="{00000000-0005-0000-0000-0000CF100000}"/>
    <cellStyle name="Normal 2 10 9 2 4 5 3 2" xfId="11767" xr:uid="{00000000-0005-0000-0000-0000D0100000}"/>
    <cellStyle name="Normal 2 10 9 2 4 5 4" xfId="8229" xr:uid="{00000000-0005-0000-0000-0000D1100000}"/>
    <cellStyle name="Normal 2 10 9 2 4 6" xfId="310" xr:uid="{00000000-0005-0000-0000-0000D2100000}"/>
    <cellStyle name="Normal 2 10 9 2 4 6 2" xfId="2708" xr:uid="{00000000-0005-0000-0000-0000D3100000}"/>
    <cellStyle name="Normal 2 10 9 2 4 6 2 2" xfId="9222" xr:uid="{00000000-0005-0000-0000-0000D4100000}"/>
    <cellStyle name="Normal 2 10 9 2 4 6 3" xfId="5101" xr:uid="{00000000-0005-0000-0000-0000D5100000}"/>
    <cellStyle name="Normal 2 10 9 2 4 6 3 2" xfId="10991" xr:uid="{00000000-0005-0000-0000-0000D6100000}"/>
    <cellStyle name="Normal 2 10 9 2 4 6 4" xfId="7453" xr:uid="{00000000-0005-0000-0000-0000D7100000}"/>
    <cellStyle name="Normal 2 10 9 2 4 7" xfId="2455" xr:uid="{00000000-0005-0000-0000-0000D8100000}"/>
    <cellStyle name="Normal 2 10 9 2 4 7 2" xfId="9005" xr:uid="{00000000-0005-0000-0000-0000D9100000}"/>
    <cellStyle name="Normal 2 10 9 2 4 8" xfId="4848" xr:uid="{00000000-0005-0000-0000-0000DA100000}"/>
    <cellStyle name="Normal 2 10 9 2 4 8 2" xfId="10774" xr:uid="{00000000-0005-0000-0000-0000DB100000}"/>
    <cellStyle name="Normal 2 10 9 2 4 9" xfId="7236" xr:uid="{00000000-0005-0000-0000-0000DC100000}"/>
    <cellStyle name="Normal 2 10 9 2 5" xfId="99" xr:uid="{00000000-0005-0000-0000-0000DD100000}"/>
    <cellStyle name="Normal 2 10 9 2 5 2" xfId="485" xr:uid="{00000000-0005-0000-0000-0000DE100000}"/>
    <cellStyle name="Normal 2 10 9 2 5 2 2" xfId="788" xr:uid="{00000000-0005-0000-0000-0000DF100000}"/>
    <cellStyle name="Normal 2 10 9 2 5 2 2 2" xfId="1858" xr:uid="{00000000-0005-0000-0000-0000E0100000}"/>
    <cellStyle name="Normal 2 10 9 2 5 2 2 2 2" xfId="4251" xr:uid="{00000000-0005-0000-0000-0000E1100000}"/>
    <cellStyle name="Normal 2 10 9 2 5 2 2 2 2 2" xfId="10405" xr:uid="{00000000-0005-0000-0000-0000E2100000}"/>
    <cellStyle name="Normal 2 10 9 2 5 2 2 2 3" xfId="6644" xr:uid="{00000000-0005-0000-0000-0000E3100000}"/>
    <cellStyle name="Normal 2 10 9 2 5 2 2 2 3 2" xfId="12174" xr:uid="{00000000-0005-0000-0000-0000E4100000}"/>
    <cellStyle name="Normal 2 10 9 2 5 2 2 2 4" xfId="8636" xr:uid="{00000000-0005-0000-0000-0000E5100000}"/>
    <cellStyle name="Normal 2 10 9 2 5 2 2 3" xfId="3181" xr:uid="{00000000-0005-0000-0000-0000E6100000}"/>
    <cellStyle name="Normal 2 10 9 2 5 2 2 3 2" xfId="9629" xr:uid="{00000000-0005-0000-0000-0000E7100000}"/>
    <cellStyle name="Normal 2 10 9 2 5 2 2 4" xfId="5574" xr:uid="{00000000-0005-0000-0000-0000E8100000}"/>
    <cellStyle name="Normal 2 10 9 2 5 2 2 4 2" xfId="11398" xr:uid="{00000000-0005-0000-0000-0000E9100000}"/>
    <cellStyle name="Normal 2 10 9 2 5 2 2 5" xfId="7860" xr:uid="{00000000-0005-0000-0000-0000EA100000}"/>
    <cellStyle name="Normal 2 10 9 2 5 2 3" xfId="1173" xr:uid="{00000000-0005-0000-0000-0000EB100000}"/>
    <cellStyle name="Normal 2 10 9 2 5 2 3 2" xfId="2243" xr:uid="{00000000-0005-0000-0000-0000EC100000}"/>
    <cellStyle name="Normal 2 10 9 2 5 2 3 2 2" xfId="4636" xr:uid="{00000000-0005-0000-0000-0000ED100000}"/>
    <cellStyle name="Normal 2 10 9 2 5 2 3 2 2 2" xfId="10664" xr:uid="{00000000-0005-0000-0000-0000EE100000}"/>
    <cellStyle name="Normal 2 10 9 2 5 2 3 2 3" xfId="7029" xr:uid="{00000000-0005-0000-0000-0000EF100000}"/>
    <cellStyle name="Normal 2 10 9 2 5 2 3 2 3 2" xfId="12433" xr:uid="{00000000-0005-0000-0000-0000F0100000}"/>
    <cellStyle name="Normal 2 10 9 2 5 2 3 2 4" xfId="8895" xr:uid="{00000000-0005-0000-0000-0000F1100000}"/>
    <cellStyle name="Normal 2 10 9 2 5 2 3 3" xfId="3566" xr:uid="{00000000-0005-0000-0000-0000F2100000}"/>
    <cellStyle name="Normal 2 10 9 2 5 2 3 3 2" xfId="9888" xr:uid="{00000000-0005-0000-0000-0000F3100000}"/>
    <cellStyle name="Normal 2 10 9 2 5 2 3 4" xfId="5959" xr:uid="{00000000-0005-0000-0000-0000F4100000}"/>
    <cellStyle name="Normal 2 10 9 2 5 2 3 4 2" xfId="11657" xr:uid="{00000000-0005-0000-0000-0000F5100000}"/>
    <cellStyle name="Normal 2 10 9 2 5 2 3 5" xfId="8119" xr:uid="{00000000-0005-0000-0000-0000F6100000}"/>
    <cellStyle name="Normal 2 10 9 2 5 2 4" xfId="1557" xr:uid="{00000000-0005-0000-0000-0000F7100000}"/>
    <cellStyle name="Normal 2 10 9 2 5 2 4 2" xfId="3950" xr:uid="{00000000-0005-0000-0000-0000F8100000}"/>
    <cellStyle name="Normal 2 10 9 2 5 2 4 2 2" xfId="10146" xr:uid="{00000000-0005-0000-0000-0000F9100000}"/>
    <cellStyle name="Normal 2 10 9 2 5 2 4 3" xfId="6343" xr:uid="{00000000-0005-0000-0000-0000FA100000}"/>
    <cellStyle name="Normal 2 10 9 2 5 2 4 3 2" xfId="11915" xr:uid="{00000000-0005-0000-0000-0000FB100000}"/>
    <cellStyle name="Normal 2 10 9 2 5 2 4 4" xfId="8377" xr:uid="{00000000-0005-0000-0000-0000FC100000}"/>
    <cellStyle name="Normal 2 10 9 2 5 2 5" xfId="2880" xr:uid="{00000000-0005-0000-0000-0000FD100000}"/>
    <cellStyle name="Normal 2 10 9 2 5 2 5 2" xfId="9370" xr:uid="{00000000-0005-0000-0000-0000FE100000}"/>
    <cellStyle name="Normal 2 10 9 2 5 2 6" xfId="5273" xr:uid="{00000000-0005-0000-0000-0000FF100000}"/>
    <cellStyle name="Normal 2 10 9 2 5 2 6 2" xfId="11139" xr:uid="{00000000-0005-0000-0000-000000110000}"/>
    <cellStyle name="Normal 2 10 9 2 5 2 7" xfId="7601" xr:uid="{00000000-0005-0000-0000-000001110000}"/>
    <cellStyle name="Normal 2 10 9 2 5 3" xfId="660" xr:uid="{00000000-0005-0000-0000-000002110000}"/>
    <cellStyle name="Normal 2 10 9 2 5 3 2" xfId="1730" xr:uid="{00000000-0005-0000-0000-000003110000}"/>
    <cellStyle name="Normal 2 10 9 2 5 3 2 2" xfId="4123" xr:uid="{00000000-0005-0000-0000-000004110000}"/>
    <cellStyle name="Normal 2 10 9 2 5 3 2 2 2" xfId="10295" xr:uid="{00000000-0005-0000-0000-000005110000}"/>
    <cellStyle name="Normal 2 10 9 2 5 3 2 3" xfId="6516" xr:uid="{00000000-0005-0000-0000-000006110000}"/>
    <cellStyle name="Normal 2 10 9 2 5 3 2 3 2" xfId="12064" xr:uid="{00000000-0005-0000-0000-000007110000}"/>
    <cellStyle name="Normal 2 10 9 2 5 3 2 4" xfId="8526" xr:uid="{00000000-0005-0000-0000-000008110000}"/>
    <cellStyle name="Normal 2 10 9 2 5 3 3" xfId="3053" xr:uid="{00000000-0005-0000-0000-000009110000}"/>
    <cellStyle name="Normal 2 10 9 2 5 3 3 2" xfId="9519" xr:uid="{00000000-0005-0000-0000-00000A110000}"/>
    <cellStyle name="Normal 2 10 9 2 5 3 4" xfId="5446" xr:uid="{00000000-0005-0000-0000-00000B110000}"/>
    <cellStyle name="Normal 2 10 9 2 5 3 4 2" xfId="11288" xr:uid="{00000000-0005-0000-0000-00000C110000}"/>
    <cellStyle name="Normal 2 10 9 2 5 3 5" xfId="7750" xr:uid="{00000000-0005-0000-0000-00000D110000}"/>
    <cellStyle name="Normal 2 10 9 2 5 4" xfId="1045" xr:uid="{00000000-0005-0000-0000-00000E110000}"/>
    <cellStyle name="Normal 2 10 9 2 5 4 2" xfId="2115" xr:uid="{00000000-0005-0000-0000-00000F110000}"/>
    <cellStyle name="Normal 2 10 9 2 5 4 2 2" xfId="4508" xr:uid="{00000000-0005-0000-0000-000010110000}"/>
    <cellStyle name="Normal 2 10 9 2 5 4 2 2 2" xfId="10554" xr:uid="{00000000-0005-0000-0000-000011110000}"/>
    <cellStyle name="Normal 2 10 9 2 5 4 2 3" xfId="6901" xr:uid="{00000000-0005-0000-0000-000012110000}"/>
    <cellStyle name="Normal 2 10 9 2 5 4 2 3 2" xfId="12323" xr:uid="{00000000-0005-0000-0000-000013110000}"/>
    <cellStyle name="Normal 2 10 9 2 5 4 2 4" xfId="8785" xr:uid="{00000000-0005-0000-0000-000014110000}"/>
    <cellStyle name="Normal 2 10 9 2 5 4 3" xfId="3438" xr:uid="{00000000-0005-0000-0000-000015110000}"/>
    <cellStyle name="Normal 2 10 9 2 5 4 3 2" xfId="9778" xr:uid="{00000000-0005-0000-0000-000016110000}"/>
    <cellStyle name="Normal 2 10 9 2 5 4 4" xfId="5831" xr:uid="{00000000-0005-0000-0000-000017110000}"/>
    <cellStyle name="Normal 2 10 9 2 5 4 4 2" xfId="11547" xr:uid="{00000000-0005-0000-0000-000018110000}"/>
    <cellStyle name="Normal 2 10 9 2 5 4 5" xfId="8009" xr:uid="{00000000-0005-0000-0000-000019110000}"/>
    <cellStyle name="Normal 2 10 9 2 5 5" xfId="1429" xr:uid="{00000000-0005-0000-0000-00001A110000}"/>
    <cellStyle name="Normal 2 10 9 2 5 5 2" xfId="3822" xr:uid="{00000000-0005-0000-0000-00001B110000}"/>
    <cellStyle name="Normal 2 10 9 2 5 5 2 2" xfId="10036" xr:uid="{00000000-0005-0000-0000-00001C110000}"/>
    <cellStyle name="Normal 2 10 9 2 5 5 3" xfId="6215" xr:uid="{00000000-0005-0000-0000-00001D110000}"/>
    <cellStyle name="Normal 2 10 9 2 5 5 3 2" xfId="11805" xr:uid="{00000000-0005-0000-0000-00001E110000}"/>
    <cellStyle name="Normal 2 10 9 2 5 5 4" xfId="8267" xr:uid="{00000000-0005-0000-0000-00001F110000}"/>
    <cellStyle name="Normal 2 10 9 2 5 6" xfId="356" xr:uid="{00000000-0005-0000-0000-000020110000}"/>
    <cellStyle name="Normal 2 10 9 2 5 6 2" xfId="2752" xr:uid="{00000000-0005-0000-0000-000021110000}"/>
    <cellStyle name="Normal 2 10 9 2 5 6 2 2" xfId="9260" xr:uid="{00000000-0005-0000-0000-000022110000}"/>
    <cellStyle name="Normal 2 10 9 2 5 6 3" xfId="5145" xr:uid="{00000000-0005-0000-0000-000023110000}"/>
    <cellStyle name="Normal 2 10 9 2 5 6 3 2" xfId="11029" xr:uid="{00000000-0005-0000-0000-000024110000}"/>
    <cellStyle name="Normal 2 10 9 2 5 6 4" xfId="7491" xr:uid="{00000000-0005-0000-0000-000025110000}"/>
    <cellStyle name="Normal 2 10 9 2 5 7" xfId="2497" xr:uid="{00000000-0005-0000-0000-000026110000}"/>
    <cellStyle name="Normal 2 10 9 2 5 7 2" xfId="9041" xr:uid="{00000000-0005-0000-0000-000027110000}"/>
    <cellStyle name="Normal 2 10 9 2 5 8" xfId="4890" xr:uid="{00000000-0005-0000-0000-000028110000}"/>
    <cellStyle name="Normal 2 10 9 2 5 8 2" xfId="10810" xr:uid="{00000000-0005-0000-0000-000029110000}"/>
    <cellStyle name="Normal 2 10 9 2 5 9" xfId="7272" xr:uid="{00000000-0005-0000-0000-00002A110000}"/>
    <cellStyle name="Normal 2 10 9 2 6" xfId="183" xr:uid="{00000000-0005-0000-0000-00002B110000}"/>
    <cellStyle name="Normal 2 10 9 2 6 2" xfId="702" xr:uid="{00000000-0005-0000-0000-00002C110000}"/>
    <cellStyle name="Normal 2 10 9 2 6 2 2" xfId="1772" xr:uid="{00000000-0005-0000-0000-00002D110000}"/>
    <cellStyle name="Normal 2 10 9 2 6 2 2 2" xfId="4165" xr:uid="{00000000-0005-0000-0000-00002E110000}"/>
    <cellStyle name="Normal 2 10 9 2 6 2 2 2 2" xfId="10331" xr:uid="{00000000-0005-0000-0000-00002F110000}"/>
    <cellStyle name="Normal 2 10 9 2 6 2 2 3" xfId="6558" xr:uid="{00000000-0005-0000-0000-000030110000}"/>
    <cellStyle name="Normal 2 10 9 2 6 2 2 3 2" xfId="12100" xr:uid="{00000000-0005-0000-0000-000031110000}"/>
    <cellStyle name="Normal 2 10 9 2 6 2 2 4" xfId="8562" xr:uid="{00000000-0005-0000-0000-000032110000}"/>
    <cellStyle name="Normal 2 10 9 2 6 2 3" xfId="3095" xr:uid="{00000000-0005-0000-0000-000033110000}"/>
    <cellStyle name="Normal 2 10 9 2 6 2 3 2" xfId="9555" xr:uid="{00000000-0005-0000-0000-000034110000}"/>
    <cellStyle name="Normal 2 10 9 2 6 2 4" xfId="5488" xr:uid="{00000000-0005-0000-0000-000035110000}"/>
    <cellStyle name="Normal 2 10 9 2 6 2 4 2" xfId="11324" xr:uid="{00000000-0005-0000-0000-000036110000}"/>
    <cellStyle name="Normal 2 10 9 2 6 2 5" xfId="7786" xr:uid="{00000000-0005-0000-0000-000037110000}"/>
    <cellStyle name="Normal 2 10 9 2 6 3" xfId="1087" xr:uid="{00000000-0005-0000-0000-000038110000}"/>
    <cellStyle name="Normal 2 10 9 2 6 3 2" xfId="2157" xr:uid="{00000000-0005-0000-0000-000039110000}"/>
    <cellStyle name="Normal 2 10 9 2 6 3 2 2" xfId="4550" xr:uid="{00000000-0005-0000-0000-00003A110000}"/>
    <cellStyle name="Normal 2 10 9 2 6 3 2 2 2" xfId="10590" xr:uid="{00000000-0005-0000-0000-00003B110000}"/>
    <cellStyle name="Normal 2 10 9 2 6 3 2 3" xfId="6943" xr:uid="{00000000-0005-0000-0000-00003C110000}"/>
    <cellStyle name="Normal 2 10 9 2 6 3 2 3 2" xfId="12359" xr:uid="{00000000-0005-0000-0000-00003D110000}"/>
    <cellStyle name="Normal 2 10 9 2 6 3 2 4" xfId="8821" xr:uid="{00000000-0005-0000-0000-00003E110000}"/>
    <cellStyle name="Normal 2 10 9 2 6 3 3" xfId="3480" xr:uid="{00000000-0005-0000-0000-00003F110000}"/>
    <cellStyle name="Normal 2 10 9 2 6 3 3 2" xfId="9814" xr:uid="{00000000-0005-0000-0000-000040110000}"/>
    <cellStyle name="Normal 2 10 9 2 6 3 4" xfId="5873" xr:uid="{00000000-0005-0000-0000-000041110000}"/>
    <cellStyle name="Normal 2 10 9 2 6 3 4 2" xfId="11583" xr:uid="{00000000-0005-0000-0000-000042110000}"/>
    <cellStyle name="Normal 2 10 9 2 6 3 5" xfId="8045" xr:uid="{00000000-0005-0000-0000-000043110000}"/>
    <cellStyle name="Normal 2 10 9 2 6 4" xfId="1471" xr:uid="{00000000-0005-0000-0000-000044110000}"/>
    <cellStyle name="Normal 2 10 9 2 6 4 2" xfId="3864" xr:uid="{00000000-0005-0000-0000-000045110000}"/>
    <cellStyle name="Normal 2 10 9 2 6 4 2 2" xfId="10072" xr:uid="{00000000-0005-0000-0000-000046110000}"/>
    <cellStyle name="Normal 2 10 9 2 6 4 3" xfId="6257" xr:uid="{00000000-0005-0000-0000-000047110000}"/>
    <cellStyle name="Normal 2 10 9 2 6 4 3 2" xfId="11841" xr:uid="{00000000-0005-0000-0000-000048110000}"/>
    <cellStyle name="Normal 2 10 9 2 6 4 4" xfId="8303" xr:uid="{00000000-0005-0000-0000-000049110000}"/>
    <cellStyle name="Normal 2 10 9 2 6 5" xfId="399" xr:uid="{00000000-0005-0000-0000-00004A110000}"/>
    <cellStyle name="Normal 2 10 9 2 6 5 2" xfId="2794" xr:uid="{00000000-0005-0000-0000-00004B110000}"/>
    <cellStyle name="Normal 2 10 9 2 6 5 2 2" xfId="9296" xr:uid="{00000000-0005-0000-0000-00004C110000}"/>
    <cellStyle name="Normal 2 10 9 2 6 5 3" xfId="5187" xr:uid="{00000000-0005-0000-0000-00004D110000}"/>
    <cellStyle name="Normal 2 10 9 2 6 5 3 2" xfId="11065" xr:uid="{00000000-0005-0000-0000-00004E110000}"/>
    <cellStyle name="Normal 2 10 9 2 6 5 4" xfId="7527" xr:uid="{00000000-0005-0000-0000-00004F110000}"/>
    <cellStyle name="Normal 2 10 9 2 6 6" xfId="2581" xr:uid="{00000000-0005-0000-0000-000050110000}"/>
    <cellStyle name="Normal 2 10 9 2 6 6 2" xfId="9113" xr:uid="{00000000-0005-0000-0000-000051110000}"/>
    <cellStyle name="Normal 2 10 9 2 6 7" xfId="4974" xr:uid="{00000000-0005-0000-0000-000052110000}"/>
    <cellStyle name="Normal 2 10 9 2 6 7 2" xfId="10882" xr:uid="{00000000-0005-0000-0000-000053110000}"/>
    <cellStyle name="Normal 2 10 9 2 6 8" xfId="7344" xr:uid="{00000000-0005-0000-0000-000054110000}"/>
    <cellStyle name="Normal 2 10 9 2 7" xfId="529" xr:uid="{00000000-0005-0000-0000-000055110000}"/>
    <cellStyle name="Normal 2 10 9 2 7 2" xfId="832" xr:uid="{00000000-0005-0000-0000-000056110000}"/>
    <cellStyle name="Normal 2 10 9 2 7 2 2" xfId="1902" xr:uid="{00000000-0005-0000-0000-000057110000}"/>
    <cellStyle name="Normal 2 10 9 2 7 2 2 2" xfId="4295" xr:uid="{00000000-0005-0000-0000-000058110000}"/>
    <cellStyle name="Normal 2 10 9 2 7 2 2 2 2" xfId="10443" xr:uid="{00000000-0005-0000-0000-000059110000}"/>
    <cellStyle name="Normal 2 10 9 2 7 2 2 3" xfId="6688" xr:uid="{00000000-0005-0000-0000-00005A110000}"/>
    <cellStyle name="Normal 2 10 9 2 7 2 2 3 2" xfId="12212" xr:uid="{00000000-0005-0000-0000-00005B110000}"/>
    <cellStyle name="Normal 2 10 9 2 7 2 2 4" xfId="8674" xr:uid="{00000000-0005-0000-0000-00005C110000}"/>
    <cellStyle name="Normal 2 10 9 2 7 2 3" xfId="3225" xr:uid="{00000000-0005-0000-0000-00005D110000}"/>
    <cellStyle name="Normal 2 10 9 2 7 2 3 2" xfId="9667" xr:uid="{00000000-0005-0000-0000-00005E110000}"/>
    <cellStyle name="Normal 2 10 9 2 7 2 4" xfId="5618" xr:uid="{00000000-0005-0000-0000-00005F110000}"/>
    <cellStyle name="Normal 2 10 9 2 7 2 4 2" xfId="11436" xr:uid="{00000000-0005-0000-0000-000060110000}"/>
    <cellStyle name="Normal 2 10 9 2 7 2 5" xfId="7898" xr:uid="{00000000-0005-0000-0000-000061110000}"/>
    <cellStyle name="Normal 2 10 9 2 7 3" xfId="1217" xr:uid="{00000000-0005-0000-0000-000062110000}"/>
    <cellStyle name="Normal 2 10 9 2 7 3 2" xfId="2287" xr:uid="{00000000-0005-0000-0000-000063110000}"/>
    <cellStyle name="Normal 2 10 9 2 7 3 2 2" xfId="4680" xr:uid="{00000000-0005-0000-0000-000064110000}"/>
    <cellStyle name="Normal 2 10 9 2 7 3 2 2 2" xfId="10702" xr:uid="{00000000-0005-0000-0000-000065110000}"/>
    <cellStyle name="Normal 2 10 9 2 7 3 2 3" xfId="7073" xr:uid="{00000000-0005-0000-0000-000066110000}"/>
    <cellStyle name="Normal 2 10 9 2 7 3 2 3 2" xfId="12471" xr:uid="{00000000-0005-0000-0000-000067110000}"/>
    <cellStyle name="Normal 2 10 9 2 7 3 2 4" xfId="8933" xr:uid="{00000000-0005-0000-0000-000068110000}"/>
    <cellStyle name="Normal 2 10 9 2 7 3 3" xfId="3610" xr:uid="{00000000-0005-0000-0000-000069110000}"/>
    <cellStyle name="Normal 2 10 9 2 7 3 3 2" xfId="9926" xr:uid="{00000000-0005-0000-0000-00006A110000}"/>
    <cellStyle name="Normal 2 10 9 2 7 3 4" xfId="6003" xr:uid="{00000000-0005-0000-0000-00006B110000}"/>
    <cellStyle name="Normal 2 10 9 2 7 3 4 2" xfId="11695" xr:uid="{00000000-0005-0000-0000-00006C110000}"/>
    <cellStyle name="Normal 2 10 9 2 7 3 5" xfId="8157" xr:uid="{00000000-0005-0000-0000-00006D110000}"/>
    <cellStyle name="Normal 2 10 9 2 7 4" xfId="1601" xr:uid="{00000000-0005-0000-0000-00006E110000}"/>
    <cellStyle name="Normal 2 10 9 2 7 4 2" xfId="3994" xr:uid="{00000000-0005-0000-0000-00006F110000}"/>
    <cellStyle name="Normal 2 10 9 2 7 4 2 2" xfId="10184" xr:uid="{00000000-0005-0000-0000-000070110000}"/>
    <cellStyle name="Normal 2 10 9 2 7 4 3" xfId="6387" xr:uid="{00000000-0005-0000-0000-000071110000}"/>
    <cellStyle name="Normal 2 10 9 2 7 4 3 2" xfId="11953" xr:uid="{00000000-0005-0000-0000-000072110000}"/>
    <cellStyle name="Normal 2 10 9 2 7 4 4" xfId="8415" xr:uid="{00000000-0005-0000-0000-000073110000}"/>
    <cellStyle name="Normal 2 10 9 2 7 5" xfId="2924" xr:uid="{00000000-0005-0000-0000-000074110000}"/>
    <cellStyle name="Normal 2 10 9 2 7 5 2" xfId="9408" xr:uid="{00000000-0005-0000-0000-000075110000}"/>
    <cellStyle name="Normal 2 10 9 2 7 6" xfId="5317" xr:uid="{00000000-0005-0000-0000-000076110000}"/>
    <cellStyle name="Normal 2 10 9 2 7 6 2" xfId="11177" xr:uid="{00000000-0005-0000-0000-000077110000}"/>
    <cellStyle name="Normal 2 10 9 2 7 7" xfId="7639" xr:uid="{00000000-0005-0000-0000-000078110000}"/>
    <cellStyle name="Normal 2 10 9 2 8" xfId="574" xr:uid="{00000000-0005-0000-0000-000079110000}"/>
    <cellStyle name="Normal 2 10 9 2 8 2" xfId="1644" xr:uid="{00000000-0005-0000-0000-00007A110000}"/>
    <cellStyle name="Normal 2 10 9 2 8 2 2" xfId="4037" xr:uid="{00000000-0005-0000-0000-00007B110000}"/>
    <cellStyle name="Normal 2 10 9 2 8 2 2 2" xfId="10221" xr:uid="{00000000-0005-0000-0000-00007C110000}"/>
    <cellStyle name="Normal 2 10 9 2 8 2 3" xfId="6430" xr:uid="{00000000-0005-0000-0000-00007D110000}"/>
    <cellStyle name="Normal 2 10 9 2 8 2 3 2" xfId="11990" xr:uid="{00000000-0005-0000-0000-00007E110000}"/>
    <cellStyle name="Normal 2 10 9 2 8 2 4" xfId="8452" xr:uid="{00000000-0005-0000-0000-00007F110000}"/>
    <cellStyle name="Normal 2 10 9 2 8 3" xfId="2967" xr:uid="{00000000-0005-0000-0000-000080110000}"/>
    <cellStyle name="Normal 2 10 9 2 8 3 2" xfId="9445" xr:uid="{00000000-0005-0000-0000-000081110000}"/>
    <cellStyle name="Normal 2 10 9 2 8 4" xfId="5360" xr:uid="{00000000-0005-0000-0000-000082110000}"/>
    <cellStyle name="Normal 2 10 9 2 8 4 2" xfId="11214" xr:uid="{00000000-0005-0000-0000-000083110000}"/>
    <cellStyle name="Normal 2 10 9 2 8 5" xfId="7676" xr:uid="{00000000-0005-0000-0000-000084110000}"/>
    <cellStyle name="Normal 2 10 9 2 9" xfId="959" xr:uid="{00000000-0005-0000-0000-000085110000}"/>
    <cellStyle name="Normal 2 10 9 2 9 2" xfId="2029" xr:uid="{00000000-0005-0000-0000-000086110000}"/>
    <cellStyle name="Normal 2 10 9 2 9 2 2" xfId="4422" xr:uid="{00000000-0005-0000-0000-000087110000}"/>
    <cellStyle name="Normal 2 10 9 2 9 2 2 2" xfId="10480" xr:uid="{00000000-0005-0000-0000-000088110000}"/>
    <cellStyle name="Normal 2 10 9 2 9 2 3" xfId="6815" xr:uid="{00000000-0005-0000-0000-000089110000}"/>
    <cellStyle name="Normal 2 10 9 2 9 2 3 2" xfId="12249" xr:uid="{00000000-0005-0000-0000-00008A110000}"/>
    <cellStyle name="Normal 2 10 9 2 9 2 4" xfId="8711" xr:uid="{00000000-0005-0000-0000-00008B110000}"/>
    <cellStyle name="Normal 2 10 9 2 9 3" xfId="3352" xr:uid="{00000000-0005-0000-0000-00008C110000}"/>
    <cellStyle name="Normal 2 10 9 2 9 3 2" xfId="9704" xr:uid="{00000000-0005-0000-0000-00008D110000}"/>
    <cellStyle name="Normal 2 10 9 2 9 4" xfId="5745" xr:uid="{00000000-0005-0000-0000-00008E110000}"/>
    <cellStyle name="Normal 2 10 9 2 9 4 2" xfId="11473" xr:uid="{00000000-0005-0000-0000-00008F110000}"/>
    <cellStyle name="Normal 2 10 9 2 9 5" xfId="7935" xr:uid="{00000000-0005-0000-0000-000090110000}"/>
    <cellStyle name="Normal 2 10 9 3" xfId="26" xr:uid="{00000000-0005-0000-0000-000091110000}"/>
    <cellStyle name="Normal 2 10 9 3 10" xfId="2424" xr:uid="{00000000-0005-0000-0000-000092110000}"/>
    <cellStyle name="Normal 2 10 9 3 10 2" xfId="8977" xr:uid="{00000000-0005-0000-0000-000093110000}"/>
    <cellStyle name="Normal 2 10 9 3 11" xfId="4817" xr:uid="{00000000-0005-0000-0000-000094110000}"/>
    <cellStyle name="Normal 2 10 9 3 11 2" xfId="10746" xr:uid="{00000000-0005-0000-0000-000095110000}"/>
    <cellStyle name="Normal 2 10 9 3 12" xfId="7208" xr:uid="{00000000-0005-0000-0000-000096110000}"/>
    <cellStyle name="Normal 2 10 9 3 2" xfId="68" xr:uid="{00000000-0005-0000-0000-000097110000}"/>
    <cellStyle name="Normal 2 10 9 3 2 2" xfId="152" xr:uid="{00000000-0005-0000-0000-000098110000}"/>
    <cellStyle name="Normal 2 10 9 3 2 2 2" xfId="755" xr:uid="{00000000-0005-0000-0000-000099110000}"/>
    <cellStyle name="Normal 2 10 9 3 2 2 2 2" xfId="1825" xr:uid="{00000000-0005-0000-0000-00009A110000}"/>
    <cellStyle name="Normal 2 10 9 3 2 2 2 2 2" xfId="4218" xr:uid="{00000000-0005-0000-0000-00009B110000}"/>
    <cellStyle name="Normal 2 10 9 3 2 2 2 2 2 2" xfId="10375" xr:uid="{00000000-0005-0000-0000-00009C110000}"/>
    <cellStyle name="Normal 2 10 9 3 2 2 2 2 3" xfId="6611" xr:uid="{00000000-0005-0000-0000-00009D110000}"/>
    <cellStyle name="Normal 2 10 9 3 2 2 2 2 3 2" xfId="12144" xr:uid="{00000000-0005-0000-0000-00009E110000}"/>
    <cellStyle name="Normal 2 10 9 3 2 2 2 2 4" xfId="8606" xr:uid="{00000000-0005-0000-0000-00009F110000}"/>
    <cellStyle name="Normal 2 10 9 3 2 2 2 3" xfId="3148" xr:uid="{00000000-0005-0000-0000-0000A0110000}"/>
    <cellStyle name="Normal 2 10 9 3 2 2 2 3 2" xfId="9599" xr:uid="{00000000-0005-0000-0000-0000A1110000}"/>
    <cellStyle name="Normal 2 10 9 3 2 2 2 4" xfId="5541" xr:uid="{00000000-0005-0000-0000-0000A2110000}"/>
    <cellStyle name="Normal 2 10 9 3 2 2 2 4 2" xfId="11368" xr:uid="{00000000-0005-0000-0000-0000A3110000}"/>
    <cellStyle name="Normal 2 10 9 3 2 2 2 5" xfId="7830" xr:uid="{00000000-0005-0000-0000-0000A4110000}"/>
    <cellStyle name="Normal 2 10 9 3 2 2 3" xfId="1140" xr:uid="{00000000-0005-0000-0000-0000A5110000}"/>
    <cellStyle name="Normal 2 10 9 3 2 2 3 2" xfId="2210" xr:uid="{00000000-0005-0000-0000-0000A6110000}"/>
    <cellStyle name="Normal 2 10 9 3 2 2 3 2 2" xfId="4603" xr:uid="{00000000-0005-0000-0000-0000A7110000}"/>
    <cellStyle name="Normal 2 10 9 3 2 2 3 2 2 2" xfId="10634" xr:uid="{00000000-0005-0000-0000-0000A8110000}"/>
    <cellStyle name="Normal 2 10 9 3 2 2 3 2 3" xfId="6996" xr:uid="{00000000-0005-0000-0000-0000A9110000}"/>
    <cellStyle name="Normal 2 10 9 3 2 2 3 2 3 2" xfId="12403" xr:uid="{00000000-0005-0000-0000-0000AA110000}"/>
    <cellStyle name="Normal 2 10 9 3 2 2 3 2 4" xfId="8865" xr:uid="{00000000-0005-0000-0000-0000AB110000}"/>
    <cellStyle name="Normal 2 10 9 3 2 2 3 3" xfId="3533" xr:uid="{00000000-0005-0000-0000-0000AC110000}"/>
    <cellStyle name="Normal 2 10 9 3 2 2 3 3 2" xfId="9858" xr:uid="{00000000-0005-0000-0000-0000AD110000}"/>
    <cellStyle name="Normal 2 10 9 3 2 2 3 4" xfId="5926" xr:uid="{00000000-0005-0000-0000-0000AE110000}"/>
    <cellStyle name="Normal 2 10 9 3 2 2 3 4 2" xfId="11627" xr:uid="{00000000-0005-0000-0000-0000AF110000}"/>
    <cellStyle name="Normal 2 10 9 3 2 2 3 5" xfId="8089" xr:uid="{00000000-0005-0000-0000-0000B0110000}"/>
    <cellStyle name="Normal 2 10 9 3 2 2 4" xfId="1524" xr:uid="{00000000-0005-0000-0000-0000B1110000}"/>
    <cellStyle name="Normal 2 10 9 3 2 2 4 2" xfId="3917" xr:uid="{00000000-0005-0000-0000-0000B2110000}"/>
    <cellStyle name="Normal 2 10 9 3 2 2 4 2 2" xfId="10116" xr:uid="{00000000-0005-0000-0000-0000B3110000}"/>
    <cellStyle name="Normal 2 10 9 3 2 2 4 3" xfId="6310" xr:uid="{00000000-0005-0000-0000-0000B4110000}"/>
    <cellStyle name="Normal 2 10 9 3 2 2 4 3 2" xfId="11885" xr:uid="{00000000-0005-0000-0000-0000B5110000}"/>
    <cellStyle name="Normal 2 10 9 3 2 2 4 4" xfId="8347" xr:uid="{00000000-0005-0000-0000-0000B6110000}"/>
    <cellStyle name="Normal 2 10 9 3 2 2 5" xfId="452" xr:uid="{00000000-0005-0000-0000-0000B7110000}"/>
    <cellStyle name="Normal 2 10 9 3 2 2 5 2" xfId="2847" xr:uid="{00000000-0005-0000-0000-0000B8110000}"/>
    <cellStyle name="Normal 2 10 9 3 2 2 5 2 2" xfId="9340" xr:uid="{00000000-0005-0000-0000-0000B9110000}"/>
    <cellStyle name="Normal 2 10 9 3 2 2 5 3" xfId="5240" xr:uid="{00000000-0005-0000-0000-0000BA110000}"/>
    <cellStyle name="Normal 2 10 9 3 2 2 5 3 2" xfId="11109" xr:uid="{00000000-0005-0000-0000-0000BB110000}"/>
    <cellStyle name="Normal 2 10 9 3 2 2 5 4" xfId="7571" xr:uid="{00000000-0005-0000-0000-0000BC110000}"/>
    <cellStyle name="Normal 2 10 9 3 2 2 6" xfId="2550" xr:uid="{00000000-0005-0000-0000-0000BD110000}"/>
    <cellStyle name="Normal 2 10 9 3 2 2 6 2" xfId="9085" xr:uid="{00000000-0005-0000-0000-0000BE110000}"/>
    <cellStyle name="Normal 2 10 9 3 2 2 7" xfId="4943" xr:uid="{00000000-0005-0000-0000-0000BF110000}"/>
    <cellStyle name="Normal 2 10 9 3 2 2 7 2" xfId="10854" xr:uid="{00000000-0005-0000-0000-0000C0110000}"/>
    <cellStyle name="Normal 2 10 9 3 2 2 8" xfId="7316" xr:uid="{00000000-0005-0000-0000-0000C1110000}"/>
    <cellStyle name="Normal 2 10 9 3 2 3" xfId="236" xr:uid="{00000000-0005-0000-0000-0000C2110000}"/>
    <cellStyle name="Normal 2 10 9 3 2 3 2" xfId="1697" xr:uid="{00000000-0005-0000-0000-0000C3110000}"/>
    <cellStyle name="Normal 2 10 9 3 2 3 2 2" xfId="4090" xr:uid="{00000000-0005-0000-0000-0000C4110000}"/>
    <cellStyle name="Normal 2 10 9 3 2 3 2 2 2" xfId="10265" xr:uid="{00000000-0005-0000-0000-0000C5110000}"/>
    <cellStyle name="Normal 2 10 9 3 2 3 2 3" xfId="6483" xr:uid="{00000000-0005-0000-0000-0000C6110000}"/>
    <cellStyle name="Normal 2 10 9 3 2 3 2 3 2" xfId="12034" xr:uid="{00000000-0005-0000-0000-0000C7110000}"/>
    <cellStyle name="Normal 2 10 9 3 2 3 2 4" xfId="8496" xr:uid="{00000000-0005-0000-0000-0000C8110000}"/>
    <cellStyle name="Normal 2 10 9 3 2 3 3" xfId="627" xr:uid="{00000000-0005-0000-0000-0000C9110000}"/>
    <cellStyle name="Normal 2 10 9 3 2 3 3 2" xfId="3020" xr:uid="{00000000-0005-0000-0000-0000CA110000}"/>
    <cellStyle name="Normal 2 10 9 3 2 3 3 2 2" xfId="9489" xr:uid="{00000000-0005-0000-0000-0000CB110000}"/>
    <cellStyle name="Normal 2 10 9 3 2 3 3 3" xfId="5413" xr:uid="{00000000-0005-0000-0000-0000CC110000}"/>
    <cellStyle name="Normal 2 10 9 3 2 3 3 3 2" xfId="11258" xr:uid="{00000000-0005-0000-0000-0000CD110000}"/>
    <cellStyle name="Normal 2 10 9 3 2 3 3 4" xfId="7720" xr:uid="{00000000-0005-0000-0000-0000CE110000}"/>
    <cellStyle name="Normal 2 10 9 3 2 3 4" xfId="2634" xr:uid="{00000000-0005-0000-0000-0000CF110000}"/>
    <cellStyle name="Normal 2 10 9 3 2 3 4 2" xfId="9157" xr:uid="{00000000-0005-0000-0000-0000D0110000}"/>
    <cellStyle name="Normal 2 10 9 3 2 3 5" xfId="5027" xr:uid="{00000000-0005-0000-0000-0000D1110000}"/>
    <cellStyle name="Normal 2 10 9 3 2 3 5 2" xfId="10926" xr:uid="{00000000-0005-0000-0000-0000D2110000}"/>
    <cellStyle name="Normal 2 10 9 3 2 3 6" xfId="7388" xr:uid="{00000000-0005-0000-0000-0000D3110000}"/>
    <cellStyle name="Normal 2 10 9 3 2 4" xfId="1012" xr:uid="{00000000-0005-0000-0000-0000D4110000}"/>
    <cellStyle name="Normal 2 10 9 3 2 4 2" xfId="2082" xr:uid="{00000000-0005-0000-0000-0000D5110000}"/>
    <cellStyle name="Normal 2 10 9 3 2 4 2 2" xfId="4475" xr:uid="{00000000-0005-0000-0000-0000D6110000}"/>
    <cellStyle name="Normal 2 10 9 3 2 4 2 2 2" xfId="10524" xr:uid="{00000000-0005-0000-0000-0000D7110000}"/>
    <cellStyle name="Normal 2 10 9 3 2 4 2 3" xfId="6868" xr:uid="{00000000-0005-0000-0000-0000D8110000}"/>
    <cellStyle name="Normal 2 10 9 3 2 4 2 3 2" xfId="12293" xr:uid="{00000000-0005-0000-0000-0000D9110000}"/>
    <cellStyle name="Normal 2 10 9 3 2 4 2 4" xfId="8755" xr:uid="{00000000-0005-0000-0000-0000DA110000}"/>
    <cellStyle name="Normal 2 10 9 3 2 4 3" xfId="3405" xr:uid="{00000000-0005-0000-0000-0000DB110000}"/>
    <cellStyle name="Normal 2 10 9 3 2 4 3 2" xfId="9748" xr:uid="{00000000-0005-0000-0000-0000DC110000}"/>
    <cellStyle name="Normal 2 10 9 3 2 4 4" xfId="5798" xr:uid="{00000000-0005-0000-0000-0000DD110000}"/>
    <cellStyle name="Normal 2 10 9 3 2 4 4 2" xfId="11517" xr:uid="{00000000-0005-0000-0000-0000DE110000}"/>
    <cellStyle name="Normal 2 10 9 3 2 4 5" xfId="7979" xr:uid="{00000000-0005-0000-0000-0000DF110000}"/>
    <cellStyle name="Normal 2 10 9 3 2 5" xfId="1396" xr:uid="{00000000-0005-0000-0000-0000E0110000}"/>
    <cellStyle name="Normal 2 10 9 3 2 5 2" xfId="3789" xr:uid="{00000000-0005-0000-0000-0000E1110000}"/>
    <cellStyle name="Normal 2 10 9 3 2 5 2 2" xfId="10006" xr:uid="{00000000-0005-0000-0000-0000E2110000}"/>
    <cellStyle name="Normal 2 10 9 3 2 5 3" xfId="6182" xr:uid="{00000000-0005-0000-0000-0000E3110000}"/>
    <cellStyle name="Normal 2 10 9 3 2 5 3 2" xfId="11775" xr:uid="{00000000-0005-0000-0000-0000E4110000}"/>
    <cellStyle name="Normal 2 10 9 3 2 5 4" xfId="8237" xr:uid="{00000000-0005-0000-0000-0000E5110000}"/>
    <cellStyle name="Normal 2 10 9 3 2 6" xfId="321" xr:uid="{00000000-0005-0000-0000-0000E6110000}"/>
    <cellStyle name="Normal 2 10 9 3 2 6 2" xfId="2719" xr:uid="{00000000-0005-0000-0000-0000E7110000}"/>
    <cellStyle name="Normal 2 10 9 3 2 6 2 2" xfId="9230" xr:uid="{00000000-0005-0000-0000-0000E8110000}"/>
    <cellStyle name="Normal 2 10 9 3 2 6 3" xfId="5112" xr:uid="{00000000-0005-0000-0000-0000E9110000}"/>
    <cellStyle name="Normal 2 10 9 3 2 6 3 2" xfId="10999" xr:uid="{00000000-0005-0000-0000-0000EA110000}"/>
    <cellStyle name="Normal 2 10 9 3 2 6 4" xfId="7461" xr:uid="{00000000-0005-0000-0000-0000EB110000}"/>
    <cellStyle name="Normal 2 10 9 3 2 7" xfId="2466" xr:uid="{00000000-0005-0000-0000-0000EC110000}"/>
    <cellStyle name="Normal 2 10 9 3 2 7 2" xfId="9013" xr:uid="{00000000-0005-0000-0000-0000ED110000}"/>
    <cellStyle name="Normal 2 10 9 3 2 8" xfId="4859" xr:uid="{00000000-0005-0000-0000-0000EE110000}"/>
    <cellStyle name="Normal 2 10 9 3 2 8 2" xfId="10782" xr:uid="{00000000-0005-0000-0000-0000EF110000}"/>
    <cellStyle name="Normal 2 10 9 3 2 9" xfId="7244" xr:uid="{00000000-0005-0000-0000-0000F0110000}"/>
    <cellStyle name="Normal 2 10 9 3 3" xfId="110" xr:uid="{00000000-0005-0000-0000-0000F1110000}"/>
    <cellStyle name="Normal 2 10 9 3 3 2" xfId="496" xr:uid="{00000000-0005-0000-0000-0000F2110000}"/>
    <cellStyle name="Normal 2 10 9 3 3 2 2" xfId="799" xr:uid="{00000000-0005-0000-0000-0000F3110000}"/>
    <cellStyle name="Normal 2 10 9 3 3 2 2 2" xfId="1869" xr:uid="{00000000-0005-0000-0000-0000F4110000}"/>
    <cellStyle name="Normal 2 10 9 3 3 2 2 2 2" xfId="4262" xr:uid="{00000000-0005-0000-0000-0000F5110000}"/>
    <cellStyle name="Normal 2 10 9 3 3 2 2 2 2 2" xfId="10413" xr:uid="{00000000-0005-0000-0000-0000F6110000}"/>
    <cellStyle name="Normal 2 10 9 3 3 2 2 2 3" xfId="6655" xr:uid="{00000000-0005-0000-0000-0000F7110000}"/>
    <cellStyle name="Normal 2 10 9 3 3 2 2 2 3 2" xfId="12182" xr:uid="{00000000-0005-0000-0000-0000F8110000}"/>
    <cellStyle name="Normal 2 10 9 3 3 2 2 2 4" xfId="8644" xr:uid="{00000000-0005-0000-0000-0000F9110000}"/>
    <cellStyle name="Normal 2 10 9 3 3 2 2 3" xfId="3192" xr:uid="{00000000-0005-0000-0000-0000FA110000}"/>
    <cellStyle name="Normal 2 10 9 3 3 2 2 3 2" xfId="9637" xr:uid="{00000000-0005-0000-0000-0000FB110000}"/>
    <cellStyle name="Normal 2 10 9 3 3 2 2 4" xfId="5585" xr:uid="{00000000-0005-0000-0000-0000FC110000}"/>
    <cellStyle name="Normal 2 10 9 3 3 2 2 4 2" xfId="11406" xr:uid="{00000000-0005-0000-0000-0000FD110000}"/>
    <cellStyle name="Normal 2 10 9 3 3 2 2 5" xfId="7868" xr:uid="{00000000-0005-0000-0000-0000FE110000}"/>
    <cellStyle name="Normal 2 10 9 3 3 2 3" xfId="1184" xr:uid="{00000000-0005-0000-0000-0000FF110000}"/>
    <cellStyle name="Normal 2 10 9 3 3 2 3 2" xfId="2254" xr:uid="{00000000-0005-0000-0000-000000120000}"/>
    <cellStyle name="Normal 2 10 9 3 3 2 3 2 2" xfId="4647" xr:uid="{00000000-0005-0000-0000-000001120000}"/>
    <cellStyle name="Normal 2 10 9 3 3 2 3 2 2 2" xfId="10672" xr:uid="{00000000-0005-0000-0000-000002120000}"/>
    <cellStyle name="Normal 2 10 9 3 3 2 3 2 3" xfId="7040" xr:uid="{00000000-0005-0000-0000-000003120000}"/>
    <cellStyle name="Normal 2 10 9 3 3 2 3 2 3 2" xfId="12441" xr:uid="{00000000-0005-0000-0000-000004120000}"/>
    <cellStyle name="Normal 2 10 9 3 3 2 3 2 4" xfId="8903" xr:uid="{00000000-0005-0000-0000-000005120000}"/>
    <cellStyle name="Normal 2 10 9 3 3 2 3 3" xfId="3577" xr:uid="{00000000-0005-0000-0000-000006120000}"/>
    <cellStyle name="Normal 2 10 9 3 3 2 3 3 2" xfId="9896" xr:uid="{00000000-0005-0000-0000-000007120000}"/>
    <cellStyle name="Normal 2 10 9 3 3 2 3 4" xfId="5970" xr:uid="{00000000-0005-0000-0000-000008120000}"/>
    <cellStyle name="Normal 2 10 9 3 3 2 3 4 2" xfId="11665" xr:uid="{00000000-0005-0000-0000-000009120000}"/>
    <cellStyle name="Normal 2 10 9 3 3 2 3 5" xfId="8127" xr:uid="{00000000-0005-0000-0000-00000A120000}"/>
    <cellStyle name="Normal 2 10 9 3 3 2 4" xfId="1568" xr:uid="{00000000-0005-0000-0000-00000B120000}"/>
    <cellStyle name="Normal 2 10 9 3 3 2 4 2" xfId="3961" xr:uid="{00000000-0005-0000-0000-00000C120000}"/>
    <cellStyle name="Normal 2 10 9 3 3 2 4 2 2" xfId="10154" xr:uid="{00000000-0005-0000-0000-00000D120000}"/>
    <cellStyle name="Normal 2 10 9 3 3 2 4 3" xfId="6354" xr:uid="{00000000-0005-0000-0000-00000E120000}"/>
    <cellStyle name="Normal 2 10 9 3 3 2 4 3 2" xfId="11923" xr:uid="{00000000-0005-0000-0000-00000F120000}"/>
    <cellStyle name="Normal 2 10 9 3 3 2 4 4" xfId="8385" xr:uid="{00000000-0005-0000-0000-000010120000}"/>
    <cellStyle name="Normal 2 10 9 3 3 2 5" xfId="2891" xr:uid="{00000000-0005-0000-0000-000011120000}"/>
    <cellStyle name="Normal 2 10 9 3 3 2 5 2" xfId="9378" xr:uid="{00000000-0005-0000-0000-000012120000}"/>
    <cellStyle name="Normal 2 10 9 3 3 2 6" xfId="5284" xr:uid="{00000000-0005-0000-0000-000013120000}"/>
    <cellStyle name="Normal 2 10 9 3 3 2 6 2" xfId="11147" xr:uid="{00000000-0005-0000-0000-000014120000}"/>
    <cellStyle name="Normal 2 10 9 3 3 2 7" xfId="7609" xr:uid="{00000000-0005-0000-0000-000015120000}"/>
    <cellStyle name="Normal 2 10 9 3 3 3" xfId="671" xr:uid="{00000000-0005-0000-0000-000016120000}"/>
    <cellStyle name="Normal 2 10 9 3 3 3 2" xfId="1741" xr:uid="{00000000-0005-0000-0000-000017120000}"/>
    <cellStyle name="Normal 2 10 9 3 3 3 2 2" xfId="4134" xr:uid="{00000000-0005-0000-0000-000018120000}"/>
    <cellStyle name="Normal 2 10 9 3 3 3 2 2 2" xfId="10303" xr:uid="{00000000-0005-0000-0000-000019120000}"/>
    <cellStyle name="Normal 2 10 9 3 3 3 2 3" xfId="6527" xr:uid="{00000000-0005-0000-0000-00001A120000}"/>
    <cellStyle name="Normal 2 10 9 3 3 3 2 3 2" xfId="12072" xr:uid="{00000000-0005-0000-0000-00001B120000}"/>
    <cellStyle name="Normal 2 10 9 3 3 3 2 4" xfId="8534" xr:uid="{00000000-0005-0000-0000-00001C120000}"/>
    <cellStyle name="Normal 2 10 9 3 3 3 3" xfId="3064" xr:uid="{00000000-0005-0000-0000-00001D120000}"/>
    <cellStyle name="Normal 2 10 9 3 3 3 3 2" xfId="9527" xr:uid="{00000000-0005-0000-0000-00001E120000}"/>
    <cellStyle name="Normal 2 10 9 3 3 3 4" xfId="5457" xr:uid="{00000000-0005-0000-0000-00001F120000}"/>
    <cellStyle name="Normal 2 10 9 3 3 3 4 2" xfId="11296" xr:uid="{00000000-0005-0000-0000-000020120000}"/>
    <cellStyle name="Normal 2 10 9 3 3 3 5" xfId="7758" xr:uid="{00000000-0005-0000-0000-000021120000}"/>
    <cellStyle name="Normal 2 10 9 3 3 4" xfId="1056" xr:uid="{00000000-0005-0000-0000-000022120000}"/>
    <cellStyle name="Normal 2 10 9 3 3 4 2" xfId="2126" xr:uid="{00000000-0005-0000-0000-000023120000}"/>
    <cellStyle name="Normal 2 10 9 3 3 4 2 2" xfId="4519" xr:uid="{00000000-0005-0000-0000-000024120000}"/>
    <cellStyle name="Normal 2 10 9 3 3 4 2 2 2" xfId="10562" xr:uid="{00000000-0005-0000-0000-000025120000}"/>
    <cellStyle name="Normal 2 10 9 3 3 4 2 3" xfId="6912" xr:uid="{00000000-0005-0000-0000-000026120000}"/>
    <cellStyle name="Normal 2 10 9 3 3 4 2 3 2" xfId="12331" xr:uid="{00000000-0005-0000-0000-000027120000}"/>
    <cellStyle name="Normal 2 10 9 3 3 4 2 4" xfId="8793" xr:uid="{00000000-0005-0000-0000-000028120000}"/>
    <cellStyle name="Normal 2 10 9 3 3 4 3" xfId="3449" xr:uid="{00000000-0005-0000-0000-000029120000}"/>
    <cellStyle name="Normal 2 10 9 3 3 4 3 2" xfId="9786" xr:uid="{00000000-0005-0000-0000-00002A120000}"/>
    <cellStyle name="Normal 2 10 9 3 3 4 4" xfId="5842" xr:uid="{00000000-0005-0000-0000-00002B120000}"/>
    <cellStyle name="Normal 2 10 9 3 3 4 4 2" xfId="11555" xr:uid="{00000000-0005-0000-0000-00002C120000}"/>
    <cellStyle name="Normal 2 10 9 3 3 4 5" xfId="8017" xr:uid="{00000000-0005-0000-0000-00002D120000}"/>
    <cellStyle name="Normal 2 10 9 3 3 5" xfId="1440" xr:uid="{00000000-0005-0000-0000-00002E120000}"/>
    <cellStyle name="Normal 2 10 9 3 3 5 2" xfId="3833" xr:uid="{00000000-0005-0000-0000-00002F120000}"/>
    <cellStyle name="Normal 2 10 9 3 3 5 2 2" xfId="10044" xr:uid="{00000000-0005-0000-0000-000030120000}"/>
    <cellStyle name="Normal 2 10 9 3 3 5 3" xfId="6226" xr:uid="{00000000-0005-0000-0000-000031120000}"/>
    <cellStyle name="Normal 2 10 9 3 3 5 3 2" xfId="11813" xr:uid="{00000000-0005-0000-0000-000032120000}"/>
    <cellStyle name="Normal 2 10 9 3 3 5 4" xfId="8275" xr:uid="{00000000-0005-0000-0000-000033120000}"/>
    <cellStyle name="Normal 2 10 9 3 3 6" xfId="367" xr:uid="{00000000-0005-0000-0000-000034120000}"/>
    <cellStyle name="Normal 2 10 9 3 3 6 2" xfId="2763" xr:uid="{00000000-0005-0000-0000-000035120000}"/>
    <cellStyle name="Normal 2 10 9 3 3 6 2 2" xfId="9268" xr:uid="{00000000-0005-0000-0000-000036120000}"/>
    <cellStyle name="Normal 2 10 9 3 3 6 3" xfId="5156" xr:uid="{00000000-0005-0000-0000-000037120000}"/>
    <cellStyle name="Normal 2 10 9 3 3 6 3 2" xfId="11037" xr:uid="{00000000-0005-0000-0000-000038120000}"/>
    <cellStyle name="Normal 2 10 9 3 3 6 4" xfId="7499" xr:uid="{00000000-0005-0000-0000-000039120000}"/>
    <cellStyle name="Normal 2 10 9 3 3 7" xfId="2508" xr:uid="{00000000-0005-0000-0000-00003A120000}"/>
    <cellStyle name="Normal 2 10 9 3 3 7 2" xfId="9049" xr:uid="{00000000-0005-0000-0000-00003B120000}"/>
    <cellStyle name="Normal 2 10 9 3 3 8" xfId="4901" xr:uid="{00000000-0005-0000-0000-00003C120000}"/>
    <cellStyle name="Normal 2 10 9 3 3 8 2" xfId="10818" xr:uid="{00000000-0005-0000-0000-00003D120000}"/>
    <cellStyle name="Normal 2 10 9 3 3 9" xfId="7280" xr:uid="{00000000-0005-0000-0000-00003E120000}"/>
    <cellStyle name="Normal 2 10 9 3 4" xfId="194" xr:uid="{00000000-0005-0000-0000-00003F120000}"/>
    <cellStyle name="Normal 2 10 9 3 4 2" xfId="713" xr:uid="{00000000-0005-0000-0000-000040120000}"/>
    <cellStyle name="Normal 2 10 9 3 4 2 2" xfId="1783" xr:uid="{00000000-0005-0000-0000-000041120000}"/>
    <cellStyle name="Normal 2 10 9 3 4 2 2 2" xfId="4176" xr:uid="{00000000-0005-0000-0000-000042120000}"/>
    <cellStyle name="Normal 2 10 9 3 4 2 2 2 2" xfId="10339" xr:uid="{00000000-0005-0000-0000-000043120000}"/>
    <cellStyle name="Normal 2 10 9 3 4 2 2 3" xfId="6569" xr:uid="{00000000-0005-0000-0000-000044120000}"/>
    <cellStyle name="Normal 2 10 9 3 4 2 2 3 2" xfId="12108" xr:uid="{00000000-0005-0000-0000-000045120000}"/>
    <cellStyle name="Normal 2 10 9 3 4 2 2 4" xfId="8570" xr:uid="{00000000-0005-0000-0000-000046120000}"/>
    <cellStyle name="Normal 2 10 9 3 4 2 3" xfId="3106" xr:uid="{00000000-0005-0000-0000-000047120000}"/>
    <cellStyle name="Normal 2 10 9 3 4 2 3 2" xfId="9563" xr:uid="{00000000-0005-0000-0000-000048120000}"/>
    <cellStyle name="Normal 2 10 9 3 4 2 4" xfId="5499" xr:uid="{00000000-0005-0000-0000-000049120000}"/>
    <cellStyle name="Normal 2 10 9 3 4 2 4 2" xfId="11332" xr:uid="{00000000-0005-0000-0000-00004A120000}"/>
    <cellStyle name="Normal 2 10 9 3 4 2 5" xfId="7794" xr:uid="{00000000-0005-0000-0000-00004B120000}"/>
    <cellStyle name="Normal 2 10 9 3 4 3" xfId="1098" xr:uid="{00000000-0005-0000-0000-00004C120000}"/>
    <cellStyle name="Normal 2 10 9 3 4 3 2" xfId="2168" xr:uid="{00000000-0005-0000-0000-00004D120000}"/>
    <cellStyle name="Normal 2 10 9 3 4 3 2 2" xfId="4561" xr:uid="{00000000-0005-0000-0000-00004E120000}"/>
    <cellStyle name="Normal 2 10 9 3 4 3 2 2 2" xfId="10598" xr:uid="{00000000-0005-0000-0000-00004F120000}"/>
    <cellStyle name="Normal 2 10 9 3 4 3 2 3" xfId="6954" xr:uid="{00000000-0005-0000-0000-000050120000}"/>
    <cellStyle name="Normal 2 10 9 3 4 3 2 3 2" xfId="12367" xr:uid="{00000000-0005-0000-0000-000051120000}"/>
    <cellStyle name="Normal 2 10 9 3 4 3 2 4" xfId="8829" xr:uid="{00000000-0005-0000-0000-000052120000}"/>
    <cellStyle name="Normal 2 10 9 3 4 3 3" xfId="3491" xr:uid="{00000000-0005-0000-0000-000053120000}"/>
    <cellStyle name="Normal 2 10 9 3 4 3 3 2" xfId="9822" xr:uid="{00000000-0005-0000-0000-000054120000}"/>
    <cellStyle name="Normal 2 10 9 3 4 3 4" xfId="5884" xr:uid="{00000000-0005-0000-0000-000055120000}"/>
    <cellStyle name="Normal 2 10 9 3 4 3 4 2" xfId="11591" xr:uid="{00000000-0005-0000-0000-000056120000}"/>
    <cellStyle name="Normal 2 10 9 3 4 3 5" xfId="8053" xr:uid="{00000000-0005-0000-0000-000057120000}"/>
    <cellStyle name="Normal 2 10 9 3 4 4" xfId="1482" xr:uid="{00000000-0005-0000-0000-000058120000}"/>
    <cellStyle name="Normal 2 10 9 3 4 4 2" xfId="3875" xr:uid="{00000000-0005-0000-0000-000059120000}"/>
    <cellStyle name="Normal 2 10 9 3 4 4 2 2" xfId="10080" xr:uid="{00000000-0005-0000-0000-00005A120000}"/>
    <cellStyle name="Normal 2 10 9 3 4 4 3" xfId="6268" xr:uid="{00000000-0005-0000-0000-00005B120000}"/>
    <cellStyle name="Normal 2 10 9 3 4 4 3 2" xfId="11849" xr:uid="{00000000-0005-0000-0000-00005C120000}"/>
    <cellStyle name="Normal 2 10 9 3 4 4 4" xfId="8311" xr:uid="{00000000-0005-0000-0000-00005D120000}"/>
    <cellStyle name="Normal 2 10 9 3 4 5" xfId="410" xr:uid="{00000000-0005-0000-0000-00005E120000}"/>
    <cellStyle name="Normal 2 10 9 3 4 5 2" xfId="2805" xr:uid="{00000000-0005-0000-0000-00005F120000}"/>
    <cellStyle name="Normal 2 10 9 3 4 5 2 2" xfId="9304" xr:uid="{00000000-0005-0000-0000-000060120000}"/>
    <cellStyle name="Normal 2 10 9 3 4 5 3" xfId="5198" xr:uid="{00000000-0005-0000-0000-000061120000}"/>
    <cellStyle name="Normal 2 10 9 3 4 5 3 2" xfId="11073" xr:uid="{00000000-0005-0000-0000-000062120000}"/>
    <cellStyle name="Normal 2 10 9 3 4 5 4" xfId="7535" xr:uid="{00000000-0005-0000-0000-000063120000}"/>
    <cellStyle name="Normal 2 10 9 3 4 6" xfId="2592" xr:uid="{00000000-0005-0000-0000-000064120000}"/>
    <cellStyle name="Normal 2 10 9 3 4 6 2" xfId="9121" xr:uid="{00000000-0005-0000-0000-000065120000}"/>
    <cellStyle name="Normal 2 10 9 3 4 7" xfId="4985" xr:uid="{00000000-0005-0000-0000-000066120000}"/>
    <cellStyle name="Normal 2 10 9 3 4 7 2" xfId="10890" xr:uid="{00000000-0005-0000-0000-000067120000}"/>
    <cellStyle name="Normal 2 10 9 3 4 8" xfId="7352" xr:uid="{00000000-0005-0000-0000-000068120000}"/>
    <cellStyle name="Normal 2 10 9 3 5" xfId="540" xr:uid="{00000000-0005-0000-0000-000069120000}"/>
    <cellStyle name="Normal 2 10 9 3 5 2" xfId="843" xr:uid="{00000000-0005-0000-0000-00006A120000}"/>
    <cellStyle name="Normal 2 10 9 3 5 2 2" xfId="1913" xr:uid="{00000000-0005-0000-0000-00006B120000}"/>
    <cellStyle name="Normal 2 10 9 3 5 2 2 2" xfId="4306" xr:uid="{00000000-0005-0000-0000-00006C120000}"/>
    <cellStyle name="Normal 2 10 9 3 5 2 2 2 2" xfId="10451" xr:uid="{00000000-0005-0000-0000-00006D120000}"/>
    <cellStyle name="Normal 2 10 9 3 5 2 2 3" xfId="6699" xr:uid="{00000000-0005-0000-0000-00006E120000}"/>
    <cellStyle name="Normal 2 10 9 3 5 2 2 3 2" xfId="12220" xr:uid="{00000000-0005-0000-0000-00006F120000}"/>
    <cellStyle name="Normal 2 10 9 3 5 2 2 4" xfId="8682" xr:uid="{00000000-0005-0000-0000-000070120000}"/>
    <cellStyle name="Normal 2 10 9 3 5 2 3" xfId="3236" xr:uid="{00000000-0005-0000-0000-000071120000}"/>
    <cellStyle name="Normal 2 10 9 3 5 2 3 2" xfId="9675" xr:uid="{00000000-0005-0000-0000-000072120000}"/>
    <cellStyle name="Normal 2 10 9 3 5 2 4" xfId="5629" xr:uid="{00000000-0005-0000-0000-000073120000}"/>
    <cellStyle name="Normal 2 10 9 3 5 2 4 2" xfId="11444" xr:uid="{00000000-0005-0000-0000-000074120000}"/>
    <cellStyle name="Normal 2 10 9 3 5 2 5" xfId="7906" xr:uid="{00000000-0005-0000-0000-000075120000}"/>
    <cellStyle name="Normal 2 10 9 3 5 3" xfId="1228" xr:uid="{00000000-0005-0000-0000-000076120000}"/>
    <cellStyle name="Normal 2 10 9 3 5 3 2" xfId="2298" xr:uid="{00000000-0005-0000-0000-000077120000}"/>
    <cellStyle name="Normal 2 10 9 3 5 3 2 2" xfId="4691" xr:uid="{00000000-0005-0000-0000-000078120000}"/>
    <cellStyle name="Normal 2 10 9 3 5 3 2 2 2" xfId="10710" xr:uid="{00000000-0005-0000-0000-000079120000}"/>
    <cellStyle name="Normal 2 10 9 3 5 3 2 3" xfId="7084" xr:uid="{00000000-0005-0000-0000-00007A120000}"/>
    <cellStyle name="Normal 2 10 9 3 5 3 2 3 2" xfId="12479" xr:uid="{00000000-0005-0000-0000-00007B120000}"/>
    <cellStyle name="Normal 2 10 9 3 5 3 2 4" xfId="8941" xr:uid="{00000000-0005-0000-0000-00007C120000}"/>
    <cellStyle name="Normal 2 10 9 3 5 3 3" xfId="3621" xr:uid="{00000000-0005-0000-0000-00007D120000}"/>
    <cellStyle name="Normal 2 10 9 3 5 3 3 2" xfId="9934" xr:uid="{00000000-0005-0000-0000-00007E120000}"/>
    <cellStyle name="Normal 2 10 9 3 5 3 4" xfId="6014" xr:uid="{00000000-0005-0000-0000-00007F120000}"/>
    <cellStyle name="Normal 2 10 9 3 5 3 4 2" xfId="11703" xr:uid="{00000000-0005-0000-0000-000080120000}"/>
    <cellStyle name="Normal 2 10 9 3 5 3 5" xfId="8165" xr:uid="{00000000-0005-0000-0000-000081120000}"/>
    <cellStyle name="Normal 2 10 9 3 5 4" xfId="1612" xr:uid="{00000000-0005-0000-0000-000082120000}"/>
    <cellStyle name="Normal 2 10 9 3 5 4 2" xfId="4005" xr:uid="{00000000-0005-0000-0000-000083120000}"/>
    <cellStyle name="Normal 2 10 9 3 5 4 2 2" xfId="10192" xr:uid="{00000000-0005-0000-0000-000084120000}"/>
    <cellStyle name="Normal 2 10 9 3 5 4 3" xfId="6398" xr:uid="{00000000-0005-0000-0000-000085120000}"/>
    <cellStyle name="Normal 2 10 9 3 5 4 3 2" xfId="11961" xr:uid="{00000000-0005-0000-0000-000086120000}"/>
    <cellStyle name="Normal 2 10 9 3 5 4 4" xfId="8423" xr:uid="{00000000-0005-0000-0000-000087120000}"/>
    <cellStyle name="Normal 2 10 9 3 5 5" xfId="2935" xr:uid="{00000000-0005-0000-0000-000088120000}"/>
    <cellStyle name="Normal 2 10 9 3 5 5 2" xfId="9416" xr:uid="{00000000-0005-0000-0000-000089120000}"/>
    <cellStyle name="Normal 2 10 9 3 5 6" xfId="5328" xr:uid="{00000000-0005-0000-0000-00008A120000}"/>
    <cellStyle name="Normal 2 10 9 3 5 6 2" xfId="11185" xr:uid="{00000000-0005-0000-0000-00008B120000}"/>
    <cellStyle name="Normal 2 10 9 3 5 7" xfId="7647" xr:uid="{00000000-0005-0000-0000-00008C120000}"/>
    <cellStyle name="Normal 2 10 9 3 6" xfId="585" xr:uid="{00000000-0005-0000-0000-00008D120000}"/>
    <cellStyle name="Normal 2 10 9 3 6 2" xfId="1655" xr:uid="{00000000-0005-0000-0000-00008E120000}"/>
    <cellStyle name="Normal 2 10 9 3 6 2 2" xfId="4048" xr:uid="{00000000-0005-0000-0000-00008F120000}"/>
    <cellStyle name="Normal 2 10 9 3 6 2 2 2" xfId="10229" xr:uid="{00000000-0005-0000-0000-000090120000}"/>
    <cellStyle name="Normal 2 10 9 3 6 2 3" xfId="6441" xr:uid="{00000000-0005-0000-0000-000091120000}"/>
    <cellStyle name="Normal 2 10 9 3 6 2 3 2" xfId="11998" xr:uid="{00000000-0005-0000-0000-000092120000}"/>
    <cellStyle name="Normal 2 10 9 3 6 2 4" xfId="8460" xr:uid="{00000000-0005-0000-0000-000093120000}"/>
    <cellStyle name="Normal 2 10 9 3 6 3" xfId="2978" xr:uid="{00000000-0005-0000-0000-000094120000}"/>
    <cellStyle name="Normal 2 10 9 3 6 3 2" xfId="9453" xr:uid="{00000000-0005-0000-0000-000095120000}"/>
    <cellStyle name="Normal 2 10 9 3 6 4" xfId="5371" xr:uid="{00000000-0005-0000-0000-000096120000}"/>
    <cellStyle name="Normal 2 10 9 3 6 4 2" xfId="11222" xr:uid="{00000000-0005-0000-0000-000097120000}"/>
    <cellStyle name="Normal 2 10 9 3 6 5" xfId="7684" xr:uid="{00000000-0005-0000-0000-000098120000}"/>
    <cellStyle name="Normal 2 10 9 3 7" xfId="970" xr:uid="{00000000-0005-0000-0000-000099120000}"/>
    <cellStyle name="Normal 2 10 9 3 7 2" xfId="2040" xr:uid="{00000000-0005-0000-0000-00009A120000}"/>
    <cellStyle name="Normal 2 10 9 3 7 2 2" xfId="4433" xr:uid="{00000000-0005-0000-0000-00009B120000}"/>
    <cellStyle name="Normal 2 10 9 3 7 2 2 2" xfId="10488" xr:uid="{00000000-0005-0000-0000-00009C120000}"/>
    <cellStyle name="Normal 2 10 9 3 7 2 3" xfId="6826" xr:uid="{00000000-0005-0000-0000-00009D120000}"/>
    <cellStyle name="Normal 2 10 9 3 7 2 3 2" xfId="12257" xr:uid="{00000000-0005-0000-0000-00009E120000}"/>
    <cellStyle name="Normal 2 10 9 3 7 2 4" xfId="8719" xr:uid="{00000000-0005-0000-0000-00009F120000}"/>
    <cellStyle name="Normal 2 10 9 3 7 3" xfId="3363" xr:uid="{00000000-0005-0000-0000-0000A0120000}"/>
    <cellStyle name="Normal 2 10 9 3 7 3 2" xfId="9712" xr:uid="{00000000-0005-0000-0000-0000A1120000}"/>
    <cellStyle name="Normal 2 10 9 3 7 4" xfId="5756" xr:uid="{00000000-0005-0000-0000-0000A2120000}"/>
    <cellStyle name="Normal 2 10 9 3 7 4 2" xfId="11481" xr:uid="{00000000-0005-0000-0000-0000A3120000}"/>
    <cellStyle name="Normal 2 10 9 3 7 5" xfId="7943" xr:uid="{00000000-0005-0000-0000-0000A4120000}"/>
    <cellStyle name="Normal 2 10 9 3 8" xfId="1354" xr:uid="{00000000-0005-0000-0000-0000A5120000}"/>
    <cellStyle name="Normal 2 10 9 3 8 2" xfId="3747" xr:uid="{00000000-0005-0000-0000-0000A6120000}"/>
    <cellStyle name="Normal 2 10 9 3 8 2 2" xfId="9970" xr:uid="{00000000-0005-0000-0000-0000A7120000}"/>
    <cellStyle name="Normal 2 10 9 3 8 3" xfId="6140" xr:uid="{00000000-0005-0000-0000-0000A8120000}"/>
    <cellStyle name="Normal 2 10 9 3 8 3 2" xfId="11739" xr:uid="{00000000-0005-0000-0000-0000A9120000}"/>
    <cellStyle name="Normal 2 10 9 3 8 4" xfId="8201" xr:uid="{00000000-0005-0000-0000-0000AA120000}"/>
    <cellStyle name="Normal 2 10 9 3 9" xfId="279" xr:uid="{00000000-0005-0000-0000-0000AB120000}"/>
    <cellStyle name="Normal 2 10 9 3 9 2" xfId="2677" xr:uid="{00000000-0005-0000-0000-0000AC120000}"/>
    <cellStyle name="Normal 2 10 9 3 9 2 2" xfId="9194" xr:uid="{00000000-0005-0000-0000-0000AD120000}"/>
    <cellStyle name="Normal 2 10 9 3 9 3" xfId="5070" xr:uid="{00000000-0005-0000-0000-0000AE120000}"/>
    <cellStyle name="Normal 2 10 9 3 9 3 2" xfId="10963" xr:uid="{00000000-0005-0000-0000-0000AF120000}"/>
    <cellStyle name="Normal 2 10 9 3 9 4" xfId="7425" xr:uid="{00000000-0005-0000-0000-0000B0120000}"/>
    <cellStyle name="Normal 2 10 9 4" xfId="36" xr:uid="{00000000-0005-0000-0000-0000B1120000}"/>
    <cellStyle name="Normal 2 10 9 4 10" xfId="2434" xr:uid="{00000000-0005-0000-0000-0000B2120000}"/>
    <cellStyle name="Normal 2 10 9 4 10 2" xfId="8987" xr:uid="{00000000-0005-0000-0000-0000B3120000}"/>
    <cellStyle name="Normal 2 10 9 4 11" xfId="4827" xr:uid="{00000000-0005-0000-0000-0000B4120000}"/>
    <cellStyle name="Normal 2 10 9 4 11 2" xfId="10756" xr:uid="{00000000-0005-0000-0000-0000B5120000}"/>
    <cellStyle name="Normal 2 10 9 4 12" xfId="7218" xr:uid="{00000000-0005-0000-0000-0000B6120000}"/>
    <cellStyle name="Normal 2 10 9 4 2" xfId="78" xr:uid="{00000000-0005-0000-0000-0000B7120000}"/>
    <cellStyle name="Normal 2 10 9 4 2 2" xfId="162" xr:uid="{00000000-0005-0000-0000-0000B8120000}"/>
    <cellStyle name="Normal 2 10 9 4 2 2 2" xfId="765" xr:uid="{00000000-0005-0000-0000-0000B9120000}"/>
    <cellStyle name="Normal 2 10 9 4 2 2 2 2" xfId="1835" xr:uid="{00000000-0005-0000-0000-0000BA120000}"/>
    <cellStyle name="Normal 2 10 9 4 2 2 2 2 2" xfId="4228" xr:uid="{00000000-0005-0000-0000-0000BB120000}"/>
    <cellStyle name="Normal 2 10 9 4 2 2 2 2 2 2" xfId="10385" xr:uid="{00000000-0005-0000-0000-0000BC120000}"/>
    <cellStyle name="Normal 2 10 9 4 2 2 2 2 3" xfId="6621" xr:uid="{00000000-0005-0000-0000-0000BD120000}"/>
    <cellStyle name="Normal 2 10 9 4 2 2 2 2 3 2" xfId="12154" xr:uid="{00000000-0005-0000-0000-0000BE120000}"/>
    <cellStyle name="Normal 2 10 9 4 2 2 2 2 4" xfId="8616" xr:uid="{00000000-0005-0000-0000-0000BF120000}"/>
    <cellStyle name="Normal 2 10 9 4 2 2 2 3" xfId="3158" xr:uid="{00000000-0005-0000-0000-0000C0120000}"/>
    <cellStyle name="Normal 2 10 9 4 2 2 2 3 2" xfId="9609" xr:uid="{00000000-0005-0000-0000-0000C1120000}"/>
    <cellStyle name="Normal 2 10 9 4 2 2 2 4" xfId="5551" xr:uid="{00000000-0005-0000-0000-0000C2120000}"/>
    <cellStyle name="Normal 2 10 9 4 2 2 2 4 2" xfId="11378" xr:uid="{00000000-0005-0000-0000-0000C3120000}"/>
    <cellStyle name="Normal 2 10 9 4 2 2 2 5" xfId="7840" xr:uid="{00000000-0005-0000-0000-0000C4120000}"/>
    <cellStyle name="Normal 2 10 9 4 2 2 3" xfId="1150" xr:uid="{00000000-0005-0000-0000-0000C5120000}"/>
    <cellStyle name="Normal 2 10 9 4 2 2 3 2" xfId="2220" xr:uid="{00000000-0005-0000-0000-0000C6120000}"/>
    <cellStyle name="Normal 2 10 9 4 2 2 3 2 2" xfId="4613" xr:uid="{00000000-0005-0000-0000-0000C7120000}"/>
    <cellStyle name="Normal 2 10 9 4 2 2 3 2 2 2" xfId="10644" xr:uid="{00000000-0005-0000-0000-0000C8120000}"/>
    <cellStyle name="Normal 2 10 9 4 2 2 3 2 3" xfId="7006" xr:uid="{00000000-0005-0000-0000-0000C9120000}"/>
    <cellStyle name="Normal 2 10 9 4 2 2 3 2 3 2" xfId="12413" xr:uid="{00000000-0005-0000-0000-0000CA120000}"/>
    <cellStyle name="Normal 2 10 9 4 2 2 3 2 4" xfId="8875" xr:uid="{00000000-0005-0000-0000-0000CB120000}"/>
    <cellStyle name="Normal 2 10 9 4 2 2 3 3" xfId="3543" xr:uid="{00000000-0005-0000-0000-0000CC120000}"/>
    <cellStyle name="Normal 2 10 9 4 2 2 3 3 2" xfId="9868" xr:uid="{00000000-0005-0000-0000-0000CD120000}"/>
    <cellStyle name="Normal 2 10 9 4 2 2 3 4" xfId="5936" xr:uid="{00000000-0005-0000-0000-0000CE120000}"/>
    <cellStyle name="Normal 2 10 9 4 2 2 3 4 2" xfId="11637" xr:uid="{00000000-0005-0000-0000-0000CF120000}"/>
    <cellStyle name="Normal 2 10 9 4 2 2 3 5" xfId="8099" xr:uid="{00000000-0005-0000-0000-0000D0120000}"/>
    <cellStyle name="Normal 2 10 9 4 2 2 4" xfId="1534" xr:uid="{00000000-0005-0000-0000-0000D1120000}"/>
    <cellStyle name="Normal 2 10 9 4 2 2 4 2" xfId="3927" xr:uid="{00000000-0005-0000-0000-0000D2120000}"/>
    <cellStyle name="Normal 2 10 9 4 2 2 4 2 2" xfId="10126" xr:uid="{00000000-0005-0000-0000-0000D3120000}"/>
    <cellStyle name="Normal 2 10 9 4 2 2 4 3" xfId="6320" xr:uid="{00000000-0005-0000-0000-0000D4120000}"/>
    <cellStyle name="Normal 2 10 9 4 2 2 4 3 2" xfId="11895" xr:uid="{00000000-0005-0000-0000-0000D5120000}"/>
    <cellStyle name="Normal 2 10 9 4 2 2 4 4" xfId="8357" xr:uid="{00000000-0005-0000-0000-0000D6120000}"/>
    <cellStyle name="Normal 2 10 9 4 2 2 5" xfId="462" xr:uid="{00000000-0005-0000-0000-0000D7120000}"/>
    <cellStyle name="Normal 2 10 9 4 2 2 5 2" xfId="2857" xr:uid="{00000000-0005-0000-0000-0000D8120000}"/>
    <cellStyle name="Normal 2 10 9 4 2 2 5 2 2" xfId="9350" xr:uid="{00000000-0005-0000-0000-0000D9120000}"/>
    <cellStyle name="Normal 2 10 9 4 2 2 5 3" xfId="5250" xr:uid="{00000000-0005-0000-0000-0000DA120000}"/>
    <cellStyle name="Normal 2 10 9 4 2 2 5 3 2" xfId="11119" xr:uid="{00000000-0005-0000-0000-0000DB120000}"/>
    <cellStyle name="Normal 2 10 9 4 2 2 5 4" xfId="7581" xr:uid="{00000000-0005-0000-0000-0000DC120000}"/>
    <cellStyle name="Normal 2 10 9 4 2 2 6" xfId="2560" xr:uid="{00000000-0005-0000-0000-0000DD120000}"/>
    <cellStyle name="Normal 2 10 9 4 2 2 6 2" xfId="9095" xr:uid="{00000000-0005-0000-0000-0000DE120000}"/>
    <cellStyle name="Normal 2 10 9 4 2 2 7" xfId="4953" xr:uid="{00000000-0005-0000-0000-0000DF120000}"/>
    <cellStyle name="Normal 2 10 9 4 2 2 7 2" xfId="10864" xr:uid="{00000000-0005-0000-0000-0000E0120000}"/>
    <cellStyle name="Normal 2 10 9 4 2 2 8" xfId="7326" xr:uid="{00000000-0005-0000-0000-0000E1120000}"/>
    <cellStyle name="Normal 2 10 9 4 2 3" xfId="246" xr:uid="{00000000-0005-0000-0000-0000E2120000}"/>
    <cellStyle name="Normal 2 10 9 4 2 3 2" xfId="1707" xr:uid="{00000000-0005-0000-0000-0000E3120000}"/>
    <cellStyle name="Normal 2 10 9 4 2 3 2 2" xfId="4100" xr:uid="{00000000-0005-0000-0000-0000E4120000}"/>
    <cellStyle name="Normal 2 10 9 4 2 3 2 2 2" xfId="10275" xr:uid="{00000000-0005-0000-0000-0000E5120000}"/>
    <cellStyle name="Normal 2 10 9 4 2 3 2 3" xfId="6493" xr:uid="{00000000-0005-0000-0000-0000E6120000}"/>
    <cellStyle name="Normal 2 10 9 4 2 3 2 3 2" xfId="12044" xr:uid="{00000000-0005-0000-0000-0000E7120000}"/>
    <cellStyle name="Normal 2 10 9 4 2 3 2 4" xfId="8506" xr:uid="{00000000-0005-0000-0000-0000E8120000}"/>
    <cellStyle name="Normal 2 10 9 4 2 3 3" xfId="637" xr:uid="{00000000-0005-0000-0000-0000E9120000}"/>
    <cellStyle name="Normal 2 10 9 4 2 3 3 2" xfId="3030" xr:uid="{00000000-0005-0000-0000-0000EA120000}"/>
    <cellStyle name="Normal 2 10 9 4 2 3 3 2 2" xfId="9499" xr:uid="{00000000-0005-0000-0000-0000EB120000}"/>
    <cellStyle name="Normal 2 10 9 4 2 3 3 3" xfId="5423" xr:uid="{00000000-0005-0000-0000-0000EC120000}"/>
    <cellStyle name="Normal 2 10 9 4 2 3 3 3 2" xfId="11268" xr:uid="{00000000-0005-0000-0000-0000ED120000}"/>
    <cellStyle name="Normal 2 10 9 4 2 3 3 4" xfId="7730" xr:uid="{00000000-0005-0000-0000-0000EE120000}"/>
    <cellStyle name="Normal 2 10 9 4 2 3 4" xfId="2644" xr:uid="{00000000-0005-0000-0000-0000EF120000}"/>
    <cellStyle name="Normal 2 10 9 4 2 3 4 2" xfId="9167" xr:uid="{00000000-0005-0000-0000-0000F0120000}"/>
    <cellStyle name="Normal 2 10 9 4 2 3 5" xfId="5037" xr:uid="{00000000-0005-0000-0000-0000F1120000}"/>
    <cellStyle name="Normal 2 10 9 4 2 3 5 2" xfId="10936" xr:uid="{00000000-0005-0000-0000-0000F2120000}"/>
    <cellStyle name="Normal 2 10 9 4 2 3 6" xfId="7398" xr:uid="{00000000-0005-0000-0000-0000F3120000}"/>
    <cellStyle name="Normal 2 10 9 4 2 4" xfId="1022" xr:uid="{00000000-0005-0000-0000-0000F4120000}"/>
    <cellStyle name="Normal 2 10 9 4 2 4 2" xfId="2092" xr:uid="{00000000-0005-0000-0000-0000F5120000}"/>
    <cellStyle name="Normal 2 10 9 4 2 4 2 2" xfId="4485" xr:uid="{00000000-0005-0000-0000-0000F6120000}"/>
    <cellStyle name="Normal 2 10 9 4 2 4 2 2 2" xfId="10534" xr:uid="{00000000-0005-0000-0000-0000F7120000}"/>
    <cellStyle name="Normal 2 10 9 4 2 4 2 3" xfId="6878" xr:uid="{00000000-0005-0000-0000-0000F8120000}"/>
    <cellStyle name="Normal 2 10 9 4 2 4 2 3 2" xfId="12303" xr:uid="{00000000-0005-0000-0000-0000F9120000}"/>
    <cellStyle name="Normal 2 10 9 4 2 4 2 4" xfId="8765" xr:uid="{00000000-0005-0000-0000-0000FA120000}"/>
    <cellStyle name="Normal 2 10 9 4 2 4 3" xfId="3415" xr:uid="{00000000-0005-0000-0000-0000FB120000}"/>
    <cellStyle name="Normal 2 10 9 4 2 4 3 2" xfId="9758" xr:uid="{00000000-0005-0000-0000-0000FC120000}"/>
    <cellStyle name="Normal 2 10 9 4 2 4 4" xfId="5808" xr:uid="{00000000-0005-0000-0000-0000FD120000}"/>
    <cellStyle name="Normal 2 10 9 4 2 4 4 2" xfId="11527" xr:uid="{00000000-0005-0000-0000-0000FE120000}"/>
    <cellStyle name="Normal 2 10 9 4 2 4 5" xfId="7989" xr:uid="{00000000-0005-0000-0000-0000FF120000}"/>
    <cellStyle name="Normal 2 10 9 4 2 5" xfId="1406" xr:uid="{00000000-0005-0000-0000-000000130000}"/>
    <cellStyle name="Normal 2 10 9 4 2 5 2" xfId="3799" xr:uid="{00000000-0005-0000-0000-000001130000}"/>
    <cellStyle name="Normal 2 10 9 4 2 5 2 2" xfId="10016" xr:uid="{00000000-0005-0000-0000-000002130000}"/>
    <cellStyle name="Normal 2 10 9 4 2 5 3" xfId="6192" xr:uid="{00000000-0005-0000-0000-000003130000}"/>
    <cellStyle name="Normal 2 10 9 4 2 5 3 2" xfId="11785" xr:uid="{00000000-0005-0000-0000-000004130000}"/>
    <cellStyle name="Normal 2 10 9 4 2 5 4" xfId="8247" xr:uid="{00000000-0005-0000-0000-000005130000}"/>
    <cellStyle name="Normal 2 10 9 4 2 6" xfId="331" xr:uid="{00000000-0005-0000-0000-000006130000}"/>
    <cellStyle name="Normal 2 10 9 4 2 6 2" xfId="2729" xr:uid="{00000000-0005-0000-0000-000007130000}"/>
    <cellStyle name="Normal 2 10 9 4 2 6 2 2" xfId="9240" xr:uid="{00000000-0005-0000-0000-000008130000}"/>
    <cellStyle name="Normal 2 10 9 4 2 6 3" xfId="5122" xr:uid="{00000000-0005-0000-0000-000009130000}"/>
    <cellStyle name="Normal 2 10 9 4 2 6 3 2" xfId="11009" xr:uid="{00000000-0005-0000-0000-00000A130000}"/>
    <cellStyle name="Normal 2 10 9 4 2 6 4" xfId="7471" xr:uid="{00000000-0005-0000-0000-00000B130000}"/>
    <cellStyle name="Normal 2 10 9 4 2 7" xfId="2476" xr:uid="{00000000-0005-0000-0000-00000C130000}"/>
    <cellStyle name="Normal 2 10 9 4 2 7 2" xfId="9023" xr:uid="{00000000-0005-0000-0000-00000D130000}"/>
    <cellStyle name="Normal 2 10 9 4 2 8" xfId="4869" xr:uid="{00000000-0005-0000-0000-00000E130000}"/>
    <cellStyle name="Normal 2 10 9 4 2 8 2" xfId="10792" xr:uid="{00000000-0005-0000-0000-00000F130000}"/>
    <cellStyle name="Normal 2 10 9 4 2 9" xfId="7254" xr:uid="{00000000-0005-0000-0000-000010130000}"/>
    <cellStyle name="Normal 2 10 9 4 3" xfId="120" xr:uid="{00000000-0005-0000-0000-000011130000}"/>
    <cellStyle name="Normal 2 10 9 4 3 2" xfId="506" xr:uid="{00000000-0005-0000-0000-000012130000}"/>
    <cellStyle name="Normal 2 10 9 4 3 2 2" xfId="809" xr:uid="{00000000-0005-0000-0000-000013130000}"/>
    <cellStyle name="Normal 2 10 9 4 3 2 2 2" xfId="1879" xr:uid="{00000000-0005-0000-0000-000014130000}"/>
    <cellStyle name="Normal 2 10 9 4 3 2 2 2 2" xfId="4272" xr:uid="{00000000-0005-0000-0000-000015130000}"/>
    <cellStyle name="Normal 2 10 9 4 3 2 2 2 2 2" xfId="10423" xr:uid="{00000000-0005-0000-0000-000016130000}"/>
    <cellStyle name="Normal 2 10 9 4 3 2 2 2 3" xfId="6665" xr:uid="{00000000-0005-0000-0000-000017130000}"/>
    <cellStyle name="Normal 2 10 9 4 3 2 2 2 3 2" xfId="12192" xr:uid="{00000000-0005-0000-0000-000018130000}"/>
    <cellStyle name="Normal 2 10 9 4 3 2 2 2 4" xfId="8654" xr:uid="{00000000-0005-0000-0000-000019130000}"/>
    <cellStyle name="Normal 2 10 9 4 3 2 2 3" xfId="3202" xr:uid="{00000000-0005-0000-0000-00001A130000}"/>
    <cellStyle name="Normal 2 10 9 4 3 2 2 3 2" xfId="9647" xr:uid="{00000000-0005-0000-0000-00001B130000}"/>
    <cellStyle name="Normal 2 10 9 4 3 2 2 4" xfId="5595" xr:uid="{00000000-0005-0000-0000-00001C130000}"/>
    <cellStyle name="Normal 2 10 9 4 3 2 2 4 2" xfId="11416" xr:uid="{00000000-0005-0000-0000-00001D130000}"/>
    <cellStyle name="Normal 2 10 9 4 3 2 2 5" xfId="7878" xr:uid="{00000000-0005-0000-0000-00001E130000}"/>
    <cellStyle name="Normal 2 10 9 4 3 2 3" xfId="1194" xr:uid="{00000000-0005-0000-0000-00001F130000}"/>
    <cellStyle name="Normal 2 10 9 4 3 2 3 2" xfId="2264" xr:uid="{00000000-0005-0000-0000-000020130000}"/>
    <cellStyle name="Normal 2 10 9 4 3 2 3 2 2" xfId="4657" xr:uid="{00000000-0005-0000-0000-000021130000}"/>
    <cellStyle name="Normal 2 10 9 4 3 2 3 2 2 2" xfId="10682" xr:uid="{00000000-0005-0000-0000-000022130000}"/>
    <cellStyle name="Normal 2 10 9 4 3 2 3 2 3" xfId="7050" xr:uid="{00000000-0005-0000-0000-000023130000}"/>
    <cellStyle name="Normal 2 10 9 4 3 2 3 2 3 2" xfId="12451" xr:uid="{00000000-0005-0000-0000-000024130000}"/>
    <cellStyle name="Normal 2 10 9 4 3 2 3 2 4" xfId="8913" xr:uid="{00000000-0005-0000-0000-000025130000}"/>
    <cellStyle name="Normal 2 10 9 4 3 2 3 3" xfId="3587" xr:uid="{00000000-0005-0000-0000-000026130000}"/>
    <cellStyle name="Normal 2 10 9 4 3 2 3 3 2" xfId="9906" xr:uid="{00000000-0005-0000-0000-000027130000}"/>
    <cellStyle name="Normal 2 10 9 4 3 2 3 4" xfId="5980" xr:uid="{00000000-0005-0000-0000-000028130000}"/>
    <cellStyle name="Normal 2 10 9 4 3 2 3 4 2" xfId="11675" xr:uid="{00000000-0005-0000-0000-000029130000}"/>
    <cellStyle name="Normal 2 10 9 4 3 2 3 5" xfId="8137" xr:uid="{00000000-0005-0000-0000-00002A130000}"/>
    <cellStyle name="Normal 2 10 9 4 3 2 4" xfId="1578" xr:uid="{00000000-0005-0000-0000-00002B130000}"/>
    <cellStyle name="Normal 2 10 9 4 3 2 4 2" xfId="3971" xr:uid="{00000000-0005-0000-0000-00002C130000}"/>
    <cellStyle name="Normal 2 10 9 4 3 2 4 2 2" xfId="10164" xr:uid="{00000000-0005-0000-0000-00002D130000}"/>
    <cellStyle name="Normal 2 10 9 4 3 2 4 3" xfId="6364" xr:uid="{00000000-0005-0000-0000-00002E130000}"/>
    <cellStyle name="Normal 2 10 9 4 3 2 4 3 2" xfId="11933" xr:uid="{00000000-0005-0000-0000-00002F130000}"/>
    <cellStyle name="Normal 2 10 9 4 3 2 4 4" xfId="8395" xr:uid="{00000000-0005-0000-0000-000030130000}"/>
    <cellStyle name="Normal 2 10 9 4 3 2 5" xfId="2901" xr:uid="{00000000-0005-0000-0000-000031130000}"/>
    <cellStyle name="Normal 2 10 9 4 3 2 5 2" xfId="9388" xr:uid="{00000000-0005-0000-0000-000032130000}"/>
    <cellStyle name="Normal 2 10 9 4 3 2 6" xfId="5294" xr:uid="{00000000-0005-0000-0000-000033130000}"/>
    <cellStyle name="Normal 2 10 9 4 3 2 6 2" xfId="11157" xr:uid="{00000000-0005-0000-0000-000034130000}"/>
    <cellStyle name="Normal 2 10 9 4 3 2 7" xfId="7619" xr:uid="{00000000-0005-0000-0000-000035130000}"/>
    <cellStyle name="Normal 2 10 9 4 3 3" xfId="681" xr:uid="{00000000-0005-0000-0000-000036130000}"/>
    <cellStyle name="Normal 2 10 9 4 3 3 2" xfId="1751" xr:uid="{00000000-0005-0000-0000-000037130000}"/>
    <cellStyle name="Normal 2 10 9 4 3 3 2 2" xfId="4144" xr:uid="{00000000-0005-0000-0000-000038130000}"/>
    <cellStyle name="Normal 2 10 9 4 3 3 2 2 2" xfId="10313" xr:uid="{00000000-0005-0000-0000-000039130000}"/>
    <cellStyle name="Normal 2 10 9 4 3 3 2 3" xfId="6537" xr:uid="{00000000-0005-0000-0000-00003A130000}"/>
    <cellStyle name="Normal 2 10 9 4 3 3 2 3 2" xfId="12082" xr:uid="{00000000-0005-0000-0000-00003B130000}"/>
    <cellStyle name="Normal 2 10 9 4 3 3 2 4" xfId="8544" xr:uid="{00000000-0005-0000-0000-00003C130000}"/>
    <cellStyle name="Normal 2 10 9 4 3 3 3" xfId="3074" xr:uid="{00000000-0005-0000-0000-00003D130000}"/>
    <cellStyle name="Normal 2 10 9 4 3 3 3 2" xfId="9537" xr:uid="{00000000-0005-0000-0000-00003E130000}"/>
    <cellStyle name="Normal 2 10 9 4 3 3 4" xfId="5467" xr:uid="{00000000-0005-0000-0000-00003F130000}"/>
    <cellStyle name="Normal 2 10 9 4 3 3 4 2" xfId="11306" xr:uid="{00000000-0005-0000-0000-000040130000}"/>
    <cellStyle name="Normal 2 10 9 4 3 3 5" xfId="7768" xr:uid="{00000000-0005-0000-0000-000041130000}"/>
    <cellStyle name="Normal 2 10 9 4 3 4" xfId="1066" xr:uid="{00000000-0005-0000-0000-000042130000}"/>
    <cellStyle name="Normal 2 10 9 4 3 4 2" xfId="2136" xr:uid="{00000000-0005-0000-0000-000043130000}"/>
    <cellStyle name="Normal 2 10 9 4 3 4 2 2" xfId="4529" xr:uid="{00000000-0005-0000-0000-000044130000}"/>
    <cellStyle name="Normal 2 10 9 4 3 4 2 2 2" xfId="10572" xr:uid="{00000000-0005-0000-0000-000045130000}"/>
    <cellStyle name="Normal 2 10 9 4 3 4 2 3" xfId="6922" xr:uid="{00000000-0005-0000-0000-000046130000}"/>
    <cellStyle name="Normal 2 10 9 4 3 4 2 3 2" xfId="12341" xr:uid="{00000000-0005-0000-0000-000047130000}"/>
    <cellStyle name="Normal 2 10 9 4 3 4 2 4" xfId="8803" xr:uid="{00000000-0005-0000-0000-000048130000}"/>
    <cellStyle name="Normal 2 10 9 4 3 4 3" xfId="3459" xr:uid="{00000000-0005-0000-0000-000049130000}"/>
    <cellStyle name="Normal 2 10 9 4 3 4 3 2" xfId="9796" xr:uid="{00000000-0005-0000-0000-00004A130000}"/>
    <cellStyle name="Normal 2 10 9 4 3 4 4" xfId="5852" xr:uid="{00000000-0005-0000-0000-00004B130000}"/>
    <cellStyle name="Normal 2 10 9 4 3 4 4 2" xfId="11565" xr:uid="{00000000-0005-0000-0000-00004C130000}"/>
    <cellStyle name="Normal 2 10 9 4 3 4 5" xfId="8027" xr:uid="{00000000-0005-0000-0000-00004D130000}"/>
    <cellStyle name="Normal 2 10 9 4 3 5" xfId="1450" xr:uid="{00000000-0005-0000-0000-00004E130000}"/>
    <cellStyle name="Normal 2 10 9 4 3 5 2" xfId="3843" xr:uid="{00000000-0005-0000-0000-00004F130000}"/>
    <cellStyle name="Normal 2 10 9 4 3 5 2 2" xfId="10054" xr:uid="{00000000-0005-0000-0000-000050130000}"/>
    <cellStyle name="Normal 2 10 9 4 3 5 3" xfId="6236" xr:uid="{00000000-0005-0000-0000-000051130000}"/>
    <cellStyle name="Normal 2 10 9 4 3 5 3 2" xfId="11823" xr:uid="{00000000-0005-0000-0000-000052130000}"/>
    <cellStyle name="Normal 2 10 9 4 3 5 4" xfId="8285" xr:uid="{00000000-0005-0000-0000-000053130000}"/>
    <cellStyle name="Normal 2 10 9 4 3 6" xfId="377" xr:uid="{00000000-0005-0000-0000-000054130000}"/>
    <cellStyle name="Normal 2 10 9 4 3 6 2" xfId="2773" xr:uid="{00000000-0005-0000-0000-000055130000}"/>
    <cellStyle name="Normal 2 10 9 4 3 6 2 2" xfId="9278" xr:uid="{00000000-0005-0000-0000-000056130000}"/>
    <cellStyle name="Normal 2 10 9 4 3 6 3" xfId="5166" xr:uid="{00000000-0005-0000-0000-000057130000}"/>
    <cellStyle name="Normal 2 10 9 4 3 6 3 2" xfId="11047" xr:uid="{00000000-0005-0000-0000-000058130000}"/>
    <cellStyle name="Normal 2 10 9 4 3 6 4" xfId="7509" xr:uid="{00000000-0005-0000-0000-000059130000}"/>
    <cellStyle name="Normal 2 10 9 4 3 7" xfId="2518" xr:uid="{00000000-0005-0000-0000-00005A130000}"/>
    <cellStyle name="Normal 2 10 9 4 3 7 2" xfId="9059" xr:uid="{00000000-0005-0000-0000-00005B130000}"/>
    <cellStyle name="Normal 2 10 9 4 3 8" xfId="4911" xr:uid="{00000000-0005-0000-0000-00005C130000}"/>
    <cellStyle name="Normal 2 10 9 4 3 8 2" xfId="10828" xr:uid="{00000000-0005-0000-0000-00005D130000}"/>
    <cellStyle name="Normal 2 10 9 4 3 9" xfId="7290" xr:uid="{00000000-0005-0000-0000-00005E130000}"/>
    <cellStyle name="Normal 2 10 9 4 4" xfId="204" xr:uid="{00000000-0005-0000-0000-00005F130000}"/>
    <cellStyle name="Normal 2 10 9 4 4 2" xfId="723" xr:uid="{00000000-0005-0000-0000-000060130000}"/>
    <cellStyle name="Normal 2 10 9 4 4 2 2" xfId="1793" xr:uid="{00000000-0005-0000-0000-000061130000}"/>
    <cellStyle name="Normal 2 10 9 4 4 2 2 2" xfId="4186" xr:uid="{00000000-0005-0000-0000-000062130000}"/>
    <cellStyle name="Normal 2 10 9 4 4 2 2 2 2" xfId="10349" xr:uid="{00000000-0005-0000-0000-000063130000}"/>
    <cellStyle name="Normal 2 10 9 4 4 2 2 3" xfId="6579" xr:uid="{00000000-0005-0000-0000-000064130000}"/>
    <cellStyle name="Normal 2 10 9 4 4 2 2 3 2" xfId="12118" xr:uid="{00000000-0005-0000-0000-000065130000}"/>
    <cellStyle name="Normal 2 10 9 4 4 2 2 4" xfId="8580" xr:uid="{00000000-0005-0000-0000-000066130000}"/>
    <cellStyle name="Normal 2 10 9 4 4 2 3" xfId="3116" xr:uid="{00000000-0005-0000-0000-000067130000}"/>
    <cellStyle name="Normal 2 10 9 4 4 2 3 2" xfId="9573" xr:uid="{00000000-0005-0000-0000-000068130000}"/>
    <cellStyle name="Normal 2 10 9 4 4 2 4" xfId="5509" xr:uid="{00000000-0005-0000-0000-000069130000}"/>
    <cellStyle name="Normal 2 10 9 4 4 2 4 2" xfId="11342" xr:uid="{00000000-0005-0000-0000-00006A130000}"/>
    <cellStyle name="Normal 2 10 9 4 4 2 5" xfId="7804" xr:uid="{00000000-0005-0000-0000-00006B130000}"/>
    <cellStyle name="Normal 2 10 9 4 4 3" xfId="1108" xr:uid="{00000000-0005-0000-0000-00006C130000}"/>
    <cellStyle name="Normal 2 10 9 4 4 3 2" xfId="2178" xr:uid="{00000000-0005-0000-0000-00006D130000}"/>
    <cellStyle name="Normal 2 10 9 4 4 3 2 2" xfId="4571" xr:uid="{00000000-0005-0000-0000-00006E130000}"/>
    <cellStyle name="Normal 2 10 9 4 4 3 2 2 2" xfId="10608" xr:uid="{00000000-0005-0000-0000-00006F130000}"/>
    <cellStyle name="Normal 2 10 9 4 4 3 2 3" xfId="6964" xr:uid="{00000000-0005-0000-0000-000070130000}"/>
    <cellStyle name="Normal 2 10 9 4 4 3 2 3 2" xfId="12377" xr:uid="{00000000-0005-0000-0000-000071130000}"/>
    <cellStyle name="Normal 2 10 9 4 4 3 2 4" xfId="8839" xr:uid="{00000000-0005-0000-0000-000072130000}"/>
    <cellStyle name="Normal 2 10 9 4 4 3 3" xfId="3501" xr:uid="{00000000-0005-0000-0000-000073130000}"/>
    <cellStyle name="Normal 2 10 9 4 4 3 3 2" xfId="9832" xr:uid="{00000000-0005-0000-0000-000074130000}"/>
    <cellStyle name="Normal 2 10 9 4 4 3 4" xfId="5894" xr:uid="{00000000-0005-0000-0000-000075130000}"/>
    <cellStyle name="Normal 2 10 9 4 4 3 4 2" xfId="11601" xr:uid="{00000000-0005-0000-0000-000076130000}"/>
    <cellStyle name="Normal 2 10 9 4 4 3 5" xfId="8063" xr:uid="{00000000-0005-0000-0000-000077130000}"/>
    <cellStyle name="Normal 2 10 9 4 4 4" xfId="1492" xr:uid="{00000000-0005-0000-0000-000078130000}"/>
    <cellStyle name="Normal 2 10 9 4 4 4 2" xfId="3885" xr:uid="{00000000-0005-0000-0000-000079130000}"/>
    <cellStyle name="Normal 2 10 9 4 4 4 2 2" xfId="10090" xr:uid="{00000000-0005-0000-0000-00007A130000}"/>
    <cellStyle name="Normal 2 10 9 4 4 4 3" xfId="6278" xr:uid="{00000000-0005-0000-0000-00007B130000}"/>
    <cellStyle name="Normal 2 10 9 4 4 4 3 2" xfId="11859" xr:uid="{00000000-0005-0000-0000-00007C130000}"/>
    <cellStyle name="Normal 2 10 9 4 4 4 4" xfId="8321" xr:uid="{00000000-0005-0000-0000-00007D130000}"/>
    <cellStyle name="Normal 2 10 9 4 4 5" xfId="420" xr:uid="{00000000-0005-0000-0000-00007E130000}"/>
    <cellStyle name="Normal 2 10 9 4 4 5 2" xfId="2815" xr:uid="{00000000-0005-0000-0000-00007F130000}"/>
    <cellStyle name="Normal 2 10 9 4 4 5 2 2" xfId="9314" xr:uid="{00000000-0005-0000-0000-000080130000}"/>
    <cellStyle name="Normal 2 10 9 4 4 5 3" xfId="5208" xr:uid="{00000000-0005-0000-0000-000081130000}"/>
    <cellStyle name="Normal 2 10 9 4 4 5 3 2" xfId="11083" xr:uid="{00000000-0005-0000-0000-000082130000}"/>
    <cellStyle name="Normal 2 10 9 4 4 5 4" xfId="7545" xr:uid="{00000000-0005-0000-0000-000083130000}"/>
    <cellStyle name="Normal 2 10 9 4 4 6" xfId="2602" xr:uid="{00000000-0005-0000-0000-000084130000}"/>
    <cellStyle name="Normal 2 10 9 4 4 6 2" xfId="9131" xr:uid="{00000000-0005-0000-0000-000085130000}"/>
    <cellStyle name="Normal 2 10 9 4 4 7" xfId="4995" xr:uid="{00000000-0005-0000-0000-000086130000}"/>
    <cellStyle name="Normal 2 10 9 4 4 7 2" xfId="10900" xr:uid="{00000000-0005-0000-0000-000087130000}"/>
    <cellStyle name="Normal 2 10 9 4 4 8" xfId="7362" xr:uid="{00000000-0005-0000-0000-000088130000}"/>
    <cellStyle name="Normal 2 10 9 4 5" xfId="550" xr:uid="{00000000-0005-0000-0000-000089130000}"/>
    <cellStyle name="Normal 2 10 9 4 5 2" xfId="853" xr:uid="{00000000-0005-0000-0000-00008A130000}"/>
    <cellStyle name="Normal 2 10 9 4 5 2 2" xfId="1923" xr:uid="{00000000-0005-0000-0000-00008B130000}"/>
    <cellStyle name="Normal 2 10 9 4 5 2 2 2" xfId="4316" xr:uid="{00000000-0005-0000-0000-00008C130000}"/>
    <cellStyle name="Normal 2 10 9 4 5 2 2 2 2" xfId="10461" xr:uid="{00000000-0005-0000-0000-00008D130000}"/>
    <cellStyle name="Normal 2 10 9 4 5 2 2 3" xfId="6709" xr:uid="{00000000-0005-0000-0000-00008E130000}"/>
    <cellStyle name="Normal 2 10 9 4 5 2 2 3 2" xfId="12230" xr:uid="{00000000-0005-0000-0000-00008F130000}"/>
    <cellStyle name="Normal 2 10 9 4 5 2 2 4" xfId="8692" xr:uid="{00000000-0005-0000-0000-000090130000}"/>
    <cellStyle name="Normal 2 10 9 4 5 2 3" xfId="3246" xr:uid="{00000000-0005-0000-0000-000091130000}"/>
    <cellStyle name="Normal 2 10 9 4 5 2 3 2" xfId="9685" xr:uid="{00000000-0005-0000-0000-000092130000}"/>
    <cellStyle name="Normal 2 10 9 4 5 2 4" xfId="5639" xr:uid="{00000000-0005-0000-0000-000093130000}"/>
    <cellStyle name="Normal 2 10 9 4 5 2 4 2" xfId="11454" xr:uid="{00000000-0005-0000-0000-000094130000}"/>
    <cellStyle name="Normal 2 10 9 4 5 2 5" xfId="7916" xr:uid="{00000000-0005-0000-0000-000095130000}"/>
    <cellStyle name="Normal 2 10 9 4 5 3" xfId="1238" xr:uid="{00000000-0005-0000-0000-000096130000}"/>
    <cellStyle name="Normal 2 10 9 4 5 3 2" xfId="2308" xr:uid="{00000000-0005-0000-0000-000097130000}"/>
    <cellStyle name="Normal 2 10 9 4 5 3 2 2" xfId="4701" xr:uid="{00000000-0005-0000-0000-000098130000}"/>
    <cellStyle name="Normal 2 10 9 4 5 3 2 2 2" xfId="10720" xr:uid="{00000000-0005-0000-0000-000099130000}"/>
    <cellStyle name="Normal 2 10 9 4 5 3 2 3" xfId="7094" xr:uid="{00000000-0005-0000-0000-00009A130000}"/>
    <cellStyle name="Normal 2 10 9 4 5 3 2 3 2" xfId="12489" xr:uid="{00000000-0005-0000-0000-00009B130000}"/>
    <cellStyle name="Normal 2 10 9 4 5 3 2 4" xfId="8951" xr:uid="{00000000-0005-0000-0000-00009C130000}"/>
    <cellStyle name="Normal 2 10 9 4 5 3 3" xfId="3631" xr:uid="{00000000-0005-0000-0000-00009D130000}"/>
    <cellStyle name="Normal 2 10 9 4 5 3 3 2" xfId="9944" xr:uid="{00000000-0005-0000-0000-00009E130000}"/>
    <cellStyle name="Normal 2 10 9 4 5 3 4" xfId="6024" xr:uid="{00000000-0005-0000-0000-00009F130000}"/>
    <cellStyle name="Normal 2 10 9 4 5 3 4 2" xfId="11713" xr:uid="{00000000-0005-0000-0000-0000A0130000}"/>
    <cellStyle name="Normal 2 10 9 4 5 3 5" xfId="8175" xr:uid="{00000000-0005-0000-0000-0000A1130000}"/>
    <cellStyle name="Normal 2 10 9 4 5 4" xfId="1622" xr:uid="{00000000-0005-0000-0000-0000A2130000}"/>
    <cellStyle name="Normal 2 10 9 4 5 4 2" xfId="4015" xr:uid="{00000000-0005-0000-0000-0000A3130000}"/>
    <cellStyle name="Normal 2 10 9 4 5 4 2 2" xfId="10202" xr:uid="{00000000-0005-0000-0000-0000A4130000}"/>
    <cellStyle name="Normal 2 10 9 4 5 4 3" xfId="6408" xr:uid="{00000000-0005-0000-0000-0000A5130000}"/>
    <cellStyle name="Normal 2 10 9 4 5 4 3 2" xfId="11971" xr:uid="{00000000-0005-0000-0000-0000A6130000}"/>
    <cellStyle name="Normal 2 10 9 4 5 4 4" xfId="8433" xr:uid="{00000000-0005-0000-0000-0000A7130000}"/>
    <cellStyle name="Normal 2 10 9 4 5 5" xfId="2945" xr:uid="{00000000-0005-0000-0000-0000A8130000}"/>
    <cellStyle name="Normal 2 10 9 4 5 5 2" xfId="9426" xr:uid="{00000000-0005-0000-0000-0000A9130000}"/>
    <cellStyle name="Normal 2 10 9 4 5 6" xfId="5338" xr:uid="{00000000-0005-0000-0000-0000AA130000}"/>
    <cellStyle name="Normal 2 10 9 4 5 6 2" xfId="11195" xr:uid="{00000000-0005-0000-0000-0000AB130000}"/>
    <cellStyle name="Normal 2 10 9 4 5 7" xfId="7657" xr:uid="{00000000-0005-0000-0000-0000AC130000}"/>
    <cellStyle name="Normal 2 10 9 4 6" xfId="595" xr:uid="{00000000-0005-0000-0000-0000AD130000}"/>
    <cellStyle name="Normal 2 10 9 4 6 2" xfId="1665" xr:uid="{00000000-0005-0000-0000-0000AE130000}"/>
    <cellStyle name="Normal 2 10 9 4 6 2 2" xfId="4058" xr:uid="{00000000-0005-0000-0000-0000AF130000}"/>
    <cellStyle name="Normal 2 10 9 4 6 2 2 2" xfId="10239" xr:uid="{00000000-0005-0000-0000-0000B0130000}"/>
    <cellStyle name="Normal 2 10 9 4 6 2 3" xfId="6451" xr:uid="{00000000-0005-0000-0000-0000B1130000}"/>
    <cellStyle name="Normal 2 10 9 4 6 2 3 2" xfId="12008" xr:uid="{00000000-0005-0000-0000-0000B2130000}"/>
    <cellStyle name="Normal 2 10 9 4 6 2 4" xfId="8470" xr:uid="{00000000-0005-0000-0000-0000B3130000}"/>
    <cellStyle name="Normal 2 10 9 4 6 3" xfId="2988" xr:uid="{00000000-0005-0000-0000-0000B4130000}"/>
    <cellStyle name="Normal 2 10 9 4 6 3 2" xfId="9463" xr:uid="{00000000-0005-0000-0000-0000B5130000}"/>
    <cellStyle name="Normal 2 10 9 4 6 4" xfId="5381" xr:uid="{00000000-0005-0000-0000-0000B6130000}"/>
    <cellStyle name="Normal 2 10 9 4 6 4 2" xfId="11232" xr:uid="{00000000-0005-0000-0000-0000B7130000}"/>
    <cellStyle name="Normal 2 10 9 4 6 5" xfId="7694" xr:uid="{00000000-0005-0000-0000-0000B8130000}"/>
    <cellStyle name="Normal 2 10 9 4 7" xfId="980" xr:uid="{00000000-0005-0000-0000-0000B9130000}"/>
    <cellStyle name="Normal 2 10 9 4 7 2" xfId="2050" xr:uid="{00000000-0005-0000-0000-0000BA130000}"/>
    <cellStyle name="Normal 2 10 9 4 7 2 2" xfId="4443" xr:uid="{00000000-0005-0000-0000-0000BB130000}"/>
    <cellStyle name="Normal 2 10 9 4 7 2 2 2" xfId="10498" xr:uid="{00000000-0005-0000-0000-0000BC130000}"/>
    <cellStyle name="Normal 2 10 9 4 7 2 3" xfId="6836" xr:uid="{00000000-0005-0000-0000-0000BD130000}"/>
    <cellStyle name="Normal 2 10 9 4 7 2 3 2" xfId="12267" xr:uid="{00000000-0005-0000-0000-0000BE130000}"/>
    <cellStyle name="Normal 2 10 9 4 7 2 4" xfId="8729" xr:uid="{00000000-0005-0000-0000-0000BF130000}"/>
    <cellStyle name="Normal 2 10 9 4 7 3" xfId="3373" xr:uid="{00000000-0005-0000-0000-0000C0130000}"/>
    <cellStyle name="Normal 2 10 9 4 7 3 2" xfId="9722" xr:uid="{00000000-0005-0000-0000-0000C1130000}"/>
    <cellStyle name="Normal 2 10 9 4 7 4" xfId="5766" xr:uid="{00000000-0005-0000-0000-0000C2130000}"/>
    <cellStyle name="Normal 2 10 9 4 7 4 2" xfId="11491" xr:uid="{00000000-0005-0000-0000-0000C3130000}"/>
    <cellStyle name="Normal 2 10 9 4 7 5" xfId="7953" xr:uid="{00000000-0005-0000-0000-0000C4130000}"/>
    <cellStyle name="Normal 2 10 9 4 8" xfId="1364" xr:uid="{00000000-0005-0000-0000-0000C5130000}"/>
    <cellStyle name="Normal 2 10 9 4 8 2" xfId="3757" xr:uid="{00000000-0005-0000-0000-0000C6130000}"/>
    <cellStyle name="Normal 2 10 9 4 8 2 2" xfId="9980" xr:uid="{00000000-0005-0000-0000-0000C7130000}"/>
    <cellStyle name="Normal 2 10 9 4 8 3" xfId="6150" xr:uid="{00000000-0005-0000-0000-0000C8130000}"/>
    <cellStyle name="Normal 2 10 9 4 8 3 2" xfId="11749" xr:uid="{00000000-0005-0000-0000-0000C9130000}"/>
    <cellStyle name="Normal 2 10 9 4 8 4" xfId="8211" xr:uid="{00000000-0005-0000-0000-0000CA130000}"/>
    <cellStyle name="Normal 2 10 9 4 9" xfId="289" xr:uid="{00000000-0005-0000-0000-0000CB130000}"/>
    <cellStyle name="Normal 2 10 9 4 9 2" xfId="2687" xr:uid="{00000000-0005-0000-0000-0000CC130000}"/>
    <cellStyle name="Normal 2 10 9 4 9 2 2" xfId="9204" xr:uid="{00000000-0005-0000-0000-0000CD130000}"/>
    <cellStyle name="Normal 2 10 9 4 9 3" xfId="5080" xr:uid="{00000000-0005-0000-0000-0000CE130000}"/>
    <cellStyle name="Normal 2 10 9 4 9 3 2" xfId="10973" xr:uid="{00000000-0005-0000-0000-0000CF130000}"/>
    <cellStyle name="Normal 2 10 9 4 9 4" xfId="7435" xr:uid="{00000000-0005-0000-0000-0000D0130000}"/>
    <cellStyle name="Normal 2 10 9 5" xfId="50" xr:uid="{00000000-0005-0000-0000-0000D1130000}"/>
    <cellStyle name="Normal 2 10 9 5 2" xfId="134" xr:uid="{00000000-0005-0000-0000-0000D2130000}"/>
    <cellStyle name="Normal 2 10 9 5 2 2" xfId="737" xr:uid="{00000000-0005-0000-0000-0000D3130000}"/>
    <cellStyle name="Normal 2 10 9 5 2 2 2" xfId="1807" xr:uid="{00000000-0005-0000-0000-0000D4130000}"/>
    <cellStyle name="Normal 2 10 9 5 2 2 2 2" xfId="4200" xr:uid="{00000000-0005-0000-0000-0000D5130000}"/>
    <cellStyle name="Normal 2 10 9 5 2 2 2 2 2" xfId="10361" xr:uid="{00000000-0005-0000-0000-0000D6130000}"/>
    <cellStyle name="Normal 2 10 9 5 2 2 2 3" xfId="6593" xr:uid="{00000000-0005-0000-0000-0000D7130000}"/>
    <cellStyle name="Normal 2 10 9 5 2 2 2 3 2" xfId="12130" xr:uid="{00000000-0005-0000-0000-0000D8130000}"/>
    <cellStyle name="Normal 2 10 9 5 2 2 2 4" xfId="8592" xr:uid="{00000000-0005-0000-0000-0000D9130000}"/>
    <cellStyle name="Normal 2 10 9 5 2 2 3" xfId="3130" xr:uid="{00000000-0005-0000-0000-0000DA130000}"/>
    <cellStyle name="Normal 2 10 9 5 2 2 3 2" xfId="9585" xr:uid="{00000000-0005-0000-0000-0000DB130000}"/>
    <cellStyle name="Normal 2 10 9 5 2 2 4" xfId="5523" xr:uid="{00000000-0005-0000-0000-0000DC130000}"/>
    <cellStyle name="Normal 2 10 9 5 2 2 4 2" xfId="11354" xr:uid="{00000000-0005-0000-0000-0000DD130000}"/>
    <cellStyle name="Normal 2 10 9 5 2 2 5" xfId="7816" xr:uid="{00000000-0005-0000-0000-0000DE130000}"/>
    <cellStyle name="Normal 2 10 9 5 2 3" xfId="1122" xr:uid="{00000000-0005-0000-0000-0000DF130000}"/>
    <cellStyle name="Normal 2 10 9 5 2 3 2" xfId="2192" xr:uid="{00000000-0005-0000-0000-0000E0130000}"/>
    <cellStyle name="Normal 2 10 9 5 2 3 2 2" xfId="4585" xr:uid="{00000000-0005-0000-0000-0000E1130000}"/>
    <cellStyle name="Normal 2 10 9 5 2 3 2 2 2" xfId="10620" xr:uid="{00000000-0005-0000-0000-0000E2130000}"/>
    <cellStyle name="Normal 2 10 9 5 2 3 2 3" xfId="6978" xr:uid="{00000000-0005-0000-0000-0000E3130000}"/>
    <cellStyle name="Normal 2 10 9 5 2 3 2 3 2" xfId="12389" xr:uid="{00000000-0005-0000-0000-0000E4130000}"/>
    <cellStyle name="Normal 2 10 9 5 2 3 2 4" xfId="8851" xr:uid="{00000000-0005-0000-0000-0000E5130000}"/>
    <cellStyle name="Normal 2 10 9 5 2 3 3" xfId="3515" xr:uid="{00000000-0005-0000-0000-0000E6130000}"/>
    <cellStyle name="Normal 2 10 9 5 2 3 3 2" xfId="9844" xr:uid="{00000000-0005-0000-0000-0000E7130000}"/>
    <cellStyle name="Normal 2 10 9 5 2 3 4" xfId="5908" xr:uid="{00000000-0005-0000-0000-0000E8130000}"/>
    <cellStyle name="Normal 2 10 9 5 2 3 4 2" xfId="11613" xr:uid="{00000000-0005-0000-0000-0000E9130000}"/>
    <cellStyle name="Normal 2 10 9 5 2 3 5" xfId="8075" xr:uid="{00000000-0005-0000-0000-0000EA130000}"/>
    <cellStyle name="Normal 2 10 9 5 2 4" xfId="1506" xr:uid="{00000000-0005-0000-0000-0000EB130000}"/>
    <cellStyle name="Normal 2 10 9 5 2 4 2" xfId="3899" xr:uid="{00000000-0005-0000-0000-0000EC130000}"/>
    <cellStyle name="Normal 2 10 9 5 2 4 2 2" xfId="10102" xr:uid="{00000000-0005-0000-0000-0000ED130000}"/>
    <cellStyle name="Normal 2 10 9 5 2 4 3" xfId="6292" xr:uid="{00000000-0005-0000-0000-0000EE130000}"/>
    <cellStyle name="Normal 2 10 9 5 2 4 3 2" xfId="11871" xr:uid="{00000000-0005-0000-0000-0000EF130000}"/>
    <cellStyle name="Normal 2 10 9 5 2 4 4" xfId="8333" xr:uid="{00000000-0005-0000-0000-0000F0130000}"/>
    <cellStyle name="Normal 2 10 9 5 2 5" xfId="434" xr:uid="{00000000-0005-0000-0000-0000F1130000}"/>
    <cellStyle name="Normal 2 10 9 5 2 5 2" xfId="2829" xr:uid="{00000000-0005-0000-0000-0000F2130000}"/>
    <cellStyle name="Normal 2 10 9 5 2 5 2 2" xfId="9326" xr:uid="{00000000-0005-0000-0000-0000F3130000}"/>
    <cellStyle name="Normal 2 10 9 5 2 5 3" xfId="5222" xr:uid="{00000000-0005-0000-0000-0000F4130000}"/>
    <cellStyle name="Normal 2 10 9 5 2 5 3 2" xfId="11095" xr:uid="{00000000-0005-0000-0000-0000F5130000}"/>
    <cellStyle name="Normal 2 10 9 5 2 5 4" xfId="7557" xr:uid="{00000000-0005-0000-0000-0000F6130000}"/>
    <cellStyle name="Normal 2 10 9 5 2 6" xfId="2532" xr:uid="{00000000-0005-0000-0000-0000F7130000}"/>
    <cellStyle name="Normal 2 10 9 5 2 6 2" xfId="9071" xr:uid="{00000000-0005-0000-0000-0000F8130000}"/>
    <cellStyle name="Normal 2 10 9 5 2 7" xfId="4925" xr:uid="{00000000-0005-0000-0000-0000F9130000}"/>
    <cellStyle name="Normal 2 10 9 5 2 7 2" xfId="10840" xr:uid="{00000000-0005-0000-0000-0000FA130000}"/>
    <cellStyle name="Normal 2 10 9 5 2 8" xfId="7302" xr:uid="{00000000-0005-0000-0000-0000FB130000}"/>
    <cellStyle name="Normal 2 10 9 5 3" xfId="218" xr:uid="{00000000-0005-0000-0000-0000FC130000}"/>
    <cellStyle name="Normal 2 10 9 5 3 2" xfId="1679" xr:uid="{00000000-0005-0000-0000-0000FD130000}"/>
    <cellStyle name="Normal 2 10 9 5 3 2 2" xfId="4072" xr:uid="{00000000-0005-0000-0000-0000FE130000}"/>
    <cellStyle name="Normal 2 10 9 5 3 2 2 2" xfId="10251" xr:uid="{00000000-0005-0000-0000-0000FF130000}"/>
    <cellStyle name="Normal 2 10 9 5 3 2 3" xfId="6465" xr:uid="{00000000-0005-0000-0000-000000140000}"/>
    <cellStyle name="Normal 2 10 9 5 3 2 3 2" xfId="12020" xr:uid="{00000000-0005-0000-0000-000001140000}"/>
    <cellStyle name="Normal 2 10 9 5 3 2 4" xfId="8482" xr:uid="{00000000-0005-0000-0000-000002140000}"/>
    <cellStyle name="Normal 2 10 9 5 3 3" xfId="609" xr:uid="{00000000-0005-0000-0000-000003140000}"/>
    <cellStyle name="Normal 2 10 9 5 3 3 2" xfId="3002" xr:uid="{00000000-0005-0000-0000-000004140000}"/>
    <cellStyle name="Normal 2 10 9 5 3 3 2 2" xfId="9475" xr:uid="{00000000-0005-0000-0000-000005140000}"/>
    <cellStyle name="Normal 2 10 9 5 3 3 3" xfId="5395" xr:uid="{00000000-0005-0000-0000-000006140000}"/>
    <cellStyle name="Normal 2 10 9 5 3 3 3 2" xfId="11244" xr:uid="{00000000-0005-0000-0000-000007140000}"/>
    <cellStyle name="Normal 2 10 9 5 3 3 4" xfId="7706" xr:uid="{00000000-0005-0000-0000-000008140000}"/>
    <cellStyle name="Normal 2 10 9 5 3 4" xfId="2616" xr:uid="{00000000-0005-0000-0000-000009140000}"/>
    <cellStyle name="Normal 2 10 9 5 3 4 2" xfId="9143" xr:uid="{00000000-0005-0000-0000-00000A140000}"/>
    <cellStyle name="Normal 2 10 9 5 3 5" xfId="5009" xr:uid="{00000000-0005-0000-0000-00000B140000}"/>
    <cellStyle name="Normal 2 10 9 5 3 5 2" xfId="10912" xr:uid="{00000000-0005-0000-0000-00000C140000}"/>
    <cellStyle name="Normal 2 10 9 5 3 6" xfId="7374" xr:uid="{00000000-0005-0000-0000-00000D140000}"/>
    <cellStyle name="Normal 2 10 9 5 4" xfId="994" xr:uid="{00000000-0005-0000-0000-00000E140000}"/>
    <cellStyle name="Normal 2 10 9 5 4 2" xfId="2064" xr:uid="{00000000-0005-0000-0000-00000F140000}"/>
    <cellStyle name="Normal 2 10 9 5 4 2 2" xfId="4457" xr:uid="{00000000-0005-0000-0000-000010140000}"/>
    <cellStyle name="Normal 2 10 9 5 4 2 2 2" xfId="10510" xr:uid="{00000000-0005-0000-0000-000011140000}"/>
    <cellStyle name="Normal 2 10 9 5 4 2 3" xfId="6850" xr:uid="{00000000-0005-0000-0000-000012140000}"/>
    <cellStyle name="Normal 2 10 9 5 4 2 3 2" xfId="12279" xr:uid="{00000000-0005-0000-0000-000013140000}"/>
    <cellStyle name="Normal 2 10 9 5 4 2 4" xfId="8741" xr:uid="{00000000-0005-0000-0000-000014140000}"/>
    <cellStyle name="Normal 2 10 9 5 4 3" xfId="3387" xr:uid="{00000000-0005-0000-0000-000015140000}"/>
    <cellStyle name="Normal 2 10 9 5 4 3 2" xfId="9734" xr:uid="{00000000-0005-0000-0000-000016140000}"/>
    <cellStyle name="Normal 2 10 9 5 4 4" xfId="5780" xr:uid="{00000000-0005-0000-0000-000017140000}"/>
    <cellStyle name="Normal 2 10 9 5 4 4 2" xfId="11503" xr:uid="{00000000-0005-0000-0000-000018140000}"/>
    <cellStyle name="Normal 2 10 9 5 4 5" xfId="7965" xr:uid="{00000000-0005-0000-0000-000019140000}"/>
    <cellStyle name="Normal 2 10 9 5 5" xfId="1378" xr:uid="{00000000-0005-0000-0000-00001A140000}"/>
    <cellStyle name="Normal 2 10 9 5 5 2" xfId="3771" xr:uid="{00000000-0005-0000-0000-00001B140000}"/>
    <cellStyle name="Normal 2 10 9 5 5 2 2" xfId="9992" xr:uid="{00000000-0005-0000-0000-00001C140000}"/>
    <cellStyle name="Normal 2 10 9 5 5 3" xfId="6164" xr:uid="{00000000-0005-0000-0000-00001D140000}"/>
    <cellStyle name="Normal 2 10 9 5 5 3 2" xfId="11761" xr:uid="{00000000-0005-0000-0000-00001E140000}"/>
    <cellStyle name="Normal 2 10 9 5 5 4" xfId="8223" xr:uid="{00000000-0005-0000-0000-00001F140000}"/>
    <cellStyle name="Normal 2 10 9 5 6" xfId="303" xr:uid="{00000000-0005-0000-0000-000020140000}"/>
    <cellStyle name="Normal 2 10 9 5 6 2" xfId="2701" xr:uid="{00000000-0005-0000-0000-000021140000}"/>
    <cellStyle name="Normal 2 10 9 5 6 2 2" xfId="9216" xr:uid="{00000000-0005-0000-0000-000022140000}"/>
    <cellStyle name="Normal 2 10 9 5 6 3" xfId="5094" xr:uid="{00000000-0005-0000-0000-000023140000}"/>
    <cellStyle name="Normal 2 10 9 5 6 3 2" xfId="10985" xr:uid="{00000000-0005-0000-0000-000024140000}"/>
    <cellStyle name="Normal 2 10 9 5 6 4" xfId="7447" xr:uid="{00000000-0005-0000-0000-000025140000}"/>
    <cellStyle name="Normal 2 10 9 5 7" xfId="2448" xr:uid="{00000000-0005-0000-0000-000026140000}"/>
    <cellStyle name="Normal 2 10 9 5 7 2" xfId="8999" xr:uid="{00000000-0005-0000-0000-000027140000}"/>
    <cellStyle name="Normal 2 10 9 5 8" xfId="4841" xr:uid="{00000000-0005-0000-0000-000028140000}"/>
    <cellStyle name="Normal 2 10 9 5 8 2" xfId="10768" xr:uid="{00000000-0005-0000-0000-000029140000}"/>
    <cellStyle name="Normal 2 10 9 5 9" xfId="7230" xr:uid="{00000000-0005-0000-0000-00002A140000}"/>
    <cellStyle name="Normal 2 10 9 6" xfId="92" xr:uid="{00000000-0005-0000-0000-00002B140000}"/>
    <cellStyle name="Normal 2 10 9 6 2" xfId="479" xr:uid="{00000000-0005-0000-0000-00002C140000}"/>
    <cellStyle name="Normal 2 10 9 6 2 2" xfId="782" xr:uid="{00000000-0005-0000-0000-00002D140000}"/>
    <cellStyle name="Normal 2 10 9 6 2 2 2" xfId="1852" xr:uid="{00000000-0005-0000-0000-00002E140000}"/>
    <cellStyle name="Normal 2 10 9 6 2 2 2 2" xfId="4245" xr:uid="{00000000-0005-0000-0000-00002F140000}"/>
    <cellStyle name="Normal 2 10 9 6 2 2 2 2 2" xfId="10400" xr:uid="{00000000-0005-0000-0000-000030140000}"/>
    <cellStyle name="Normal 2 10 9 6 2 2 2 3" xfId="6638" xr:uid="{00000000-0005-0000-0000-000031140000}"/>
    <cellStyle name="Normal 2 10 9 6 2 2 2 3 2" xfId="12169" xr:uid="{00000000-0005-0000-0000-000032140000}"/>
    <cellStyle name="Normal 2 10 9 6 2 2 2 4" xfId="8631" xr:uid="{00000000-0005-0000-0000-000033140000}"/>
    <cellStyle name="Normal 2 10 9 6 2 2 3" xfId="3175" xr:uid="{00000000-0005-0000-0000-000034140000}"/>
    <cellStyle name="Normal 2 10 9 6 2 2 3 2" xfId="9624" xr:uid="{00000000-0005-0000-0000-000035140000}"/>
    <cellStyle name="Normal 2 10 9 6 2 2 4" xfId="5568" xr:uid="{00000000-0005-0000-0000-000036140000}"/>
    <cellStyle name="Normal 2 10 9 6 2 2 4 2" xfId="11393" xr:uid="{00000000-0005-0000-0000-000037140000}"/>
    <cellStyle name="Normal 2 10 9 6 2 2 5" xfId="7855" xr:uid="{00000000-0005-0000-0000-000038140000}"/>
    <cellStyle name="Normal 2 10 9 6 2 3" xfId="1167" xr:uid="{00000000-0005-0000-0000-000039140000}"/>
    <cellStyle name="Normal 2 10 9 6 2 3 2" xfId="2237" xr:uid="{00000000-0005-0000-0000-00003A140000}"/>
    <cellStyle name="Normal 2 10 9 6 2 3 2 2" xfId="4630" xr:uid="{00000000-0005-0000-0000-00003B140000}"/>
    <cellStyle name="Normal 2 10 9 6 2 3 2 2 2" xfId="10659" xr:uid="{00000000-0005-0000-0000-00003C140000}"/>
    <cellStyle name="Normal 2 10 9 6 2 3 2 3" xfId="7023" xr:uid="{00000000-0005-0000-0000-00003D140000}"/>
    <cellStyle name="Normal 2 10 9 6 2 3 2 3 2" xfId="12428" xr:uid="{00000000-0005-0000-0000-00003E140000}"/>
    <cellStyle name="Normal 2 10 9 6 2 3 2 4" xfId="8890" xr:uid="{00000000-0005-0000-0000-00003F140000}"/>
    <cellStyle name="Normal 2 10 9 6 2 3 3" xfId="3560" xr:uid="{00000000-0005-0000-0000-000040140000}"/>
    <cellStyle name="Normal 2 10 9 6 2 3 3 2" xfId="9883" xr:uid="{00000000-0005-0000-0000-000041140000}"/>
    <cellStyle name="Normal 2 10 9 6 2 3 4" xfId="5953" xr:uid="{00000000-0005-0000-0000-000042140000}"/>
    <cellStyle name="Normal 2 10 9 6 2 3 4 2" xfId="11652" xr:uid="{00000000-0005-0000-0000-000043140000}"/>
    <cellStyle name="Normal 2 10 9 6 2 3 5" xfId="8114" xr:uid="{00000000-0005-0000-0000-000044140000}"/>
    <cellStyle name="Normal 2 10 9 6 2 4" xfId="1551" xr:uid="{00000000-0005-0000-0000-000045140000}"/>
    <cellStyle name="Normal 2 10 9 6 2 4 2" xfId="3944" xr:uid="{00000000-0005-0000-0000-000046140000}"/>
    <cellStyle name="Normal 2 10 9 6 2 4 2 2" xfId="10141" xr:uid="{00000000-0005-0000-0000-000047140000}"/>
    <cellStyle name="Normal 2 10 9 6 2 4 3" xfId="6337" xr:uid="{00000000-0005-0000-0000-000048140000}"/>
    <cellStyle name="Normal 2 10 9 6 2 4 3 2" xfId="11910" xr:uid="{00000000-0005-0000-0000-000049140000}"/>
    <cellStyle name="Normal 2 10 9 6 2 4 4" xfId="8372" xr:uid="{00000000-0005-0000-0000-00004A140000}"/>
    <cellStyle name="Normal 2 10 9 6 2 5" xfId="2874" xr:uid="{00000000-0005-0000-0000-00004B140000}"/>
    <cellStyle name="Normal 2 10 9 6 2 5 2" xfId="9365" xr:uid="{00000000-0005-0000-0000-00004C140000}"/>
    <cellStyle name="Normal 2 10 9 6 2 6" xfId="5267" xr:uid="{00000000-0005-0000-0000-00004D140000}"/>
    <cellStyle name="Normal 2 10 9 6 2 6 2" xfId="11134" xr:uid="{00000000-0005-0000-0000-00004E140000}"/>
    <cellStyle name="Normal 2 10 9 6 2 7" xfId="7596" xr:uid="{00000000-0005-0000-0000-00004F140000}"/>
    <cellStyle name="Normal 2 10 9 6 3" xfId="654" xr:uid="{00000000-0005-0000-0000-000050140000}"/>
    <cellStyle name="Normal 2 10 9 6 3 2" xfId="1724" xr:uid="{00000000-0005-0000-0000-000051140000}"/>
    <cellStyle name="Normal 2 10 9 6 3 2 2" xfId="4117" xr:uid="{00000000-0005-0000-0000-000052140000}"/>
    <cellStyle name="Normal 2 10 9 6 3 2 2 2" xfId="10290" xr:uid="{00000000-0005-0000-0000-000053140000}"/>
    <cellStyle name="Normal 2 10 9 6 3 2 3" xfId="6510" xr:uid="{00000000-0005-0000-0000-000054140000}"/>
    <cellStyle name="Normal 2 10 9 6 3 2 3 2" xfId="12059" xr:uid="{00000000-0005-0000-0000-000055140000}"/>
    <cellStyle name="Normal 2 10 9 6 3 2 4" xfId="8521" xr:uid="{00000000-0005-0000-0000-000056140000}"/>
    <cellStyle name="Normal 2 10 9 6 3 3" xfId="3047" xr:uid="{00000000-0005-0000-0000-000057140000}"/>
    <cellStyle name="Normal 2 10 9 6 3 3 2" xfId="9514" xr:uid="{00000000-0005-0000-0000-000058140000}"/>
    <cellStyle name="Normal 2 10 9 6 3 4" xfId="5440" xr:uid="{00000000-0005-0000-0000-000059140000}"/>
    <cellStyle name="Normal 2 10 9 6 3 4 2" xfId="11283" xr:uid="{00000000-0005-0000-0000-00005A140000}"/>
    <cellStyle name="Normal 2 10 9 6 3 5" xfId="7745" xr:uid="{00000000-0005-0000-0000-00005B140000}"/>
    <cellStyle name="Normal 2 10 9 6 4" xfId="1039" xr:uid="{00000000-0005-0000-0000-00005C140000}"/>
    <cellStyle name="Normal 2 10 9 6 4 2" xfId="2109" xr:uid="{00000000-0005-0000-0000-00005D140000}"/>
    <cellStyle name="Normal 2 10 9 6 4 2 2" xfId="4502" xr:uid="{00000000-0005-0000-0000-00005E140000}"/>
    <cellStyle name="Normal 2 10 9 6 4 2 2 2" xfId="10549" xr:uid="{00000000-0005-0000-0000-00005F140000}"/>
    <cellStyle name="Normal 2 10 9 6 4 2 3" xfId="6895" xr:uid="{00000000-0005-0000-0000-000060140000}"/>
    <cellStyle name="Normal 2 10 9 6 4 2 3 2" xfId="12318" xr:uid="{00000000-0005-0000-0000-000061140000}"/>
    <cellStyle name="Normal 2 10 9 6 4 2 4" xfId="8780" xr:uid="{00000000-0005-0000-0000-000062140000}"/>
    <cellStyle name="Normal 2 10 9 6 4 3" xfId="3432" xr:uid="{00000000-0005-0000-0000-000063140000}"/>
    <cellStyle name="Normal 2 10 9 6 4 3 2" xfId="9773" xr:uid="{00000000-0005-0000-0000-000064140000}"/>
    <cellStyle name="Normal 2 10 9 6 4 4" xfId="5825" xr:uid="{00000000-0005-0000-0000-000065140000}"/>
    <cellStyle name="Normal 2 10 9 6 4 4 2" xfId="11542" xr:uid="{00000000-0005-0000-0000-000066140000}"/>
    <cellStyle name="Normal 2 10 9 6 4 5" xfId="8004" xr:uid="{00000000-0005-0000-0000-000067140000}"/>
    <cellStyle name="Normal 2 10 9 6 5" xfId="1423" xr:uid="{00000000-0005-0000-0000-000068140000}"/>
    <cellStyle name="Normal 2 10 9 6 5 2" xfId="3816" xr:uid="{00000000-0005-0000-0000-000069140000}"/>
    <cellStyle name="Normal 2 10 9 6 5 2 2" xfId="10031" xr:uid="{00000000-0005-0000-0000-00006A140000}"/>
    <cellStyle name="Normal 2 10 9 6 5 3" xfId="6209" xr:uid="{00000000-0005-0000-0000-00006B140000}"/>
    <cellStyle name="Normal 2 10 9 6 5 3 2" xfId="11800" xr:uid="{00000000-0005-0000-0000-00006C140000}"/>
    <cellStyle name="Normal 2 10 9 6 5 4" xfId="8262" xr:uid="{00000000-0005-0000-0000-00006D140000}"/>
    <cellStyle name="Normal 2 10 9 6 6" xfId="349" xr:uid="{00000000-0005-0000-0000-00006E140000}"/>
    <cellStyle name="Normal 2 10 9 6 6 2" xfId="2746" xr:uid="{00000000-0005-0000-0000-00006F140000}"/>
    <cellStyle name="Normal 2 10 9 6 6 2 2" xfId="9255" xr:uid="{00000000-0005-0000-0000-000070140000}"/>
    <cellStyle name="Normal 2 10 9 6 6 3" xfId="5139" xr:uid="{00000000-0005-0000-0000-000071140000}"/>
    <cellStyle name="Normal 2 10 9 6 6 3 2" xfId="11024" xr:uid="{00000000-0005-0000-0000-000072140000}"/>
    <cellStyle name="Normal 2 10 9 6 6 4" xfId="7486" xr:uid="{00000000-0005-0000-0000-000073140000}"/>
    <cellStyle name="Normal 2 10 9 6 7" xfId="2490" xr:uid="{00000000-0005-0000-0000-000074140000}"/>
    <cellStyle name="Normal 2 10 9 6 7 2" xfId="9035" xr:uid="{00000000-0005-0000-0000-000075140000}"/>
    <cellStyle name="Normal 2 10 9 6 8" xfId="4883" xr:uid="{00000000-0005-0000-0000-000076140000}"/>
    <cellStyle name="Normal 2 10 9 6 8 2" xfId="10804" xr:uid="{00000000-0005-0000-0000-000077140000}"/>
    <cellStyle name="Normal 2 10 9 6 9" xfId="7266" xr:uid="{00000000-0005-0000-0000-000078140000}"/>
    <cellStyle name="Normal 2 10 9 7" xfId="176" xr:uid="{00000000-0005-0000-0000-000079140000}"/>
    <cellStyle name="Normal 2 10 9 7 2" xfId="695" xr:uid="{00000000-0005-0000-0000-00007A140000}"/>
    <cellStyle name="Normal 2 10 9 7 2 2" xfId="1765" xr:uid="{00000000-0005-0000-0000-00007B140000}"/>
    <cellStyle name="Normal 2 10 9 7 2 2 2" xfId="4158" xr:uid="{00000000-0005-0000-0000-00007C140000}"/>
    <cellStyle name="Normal 2 10 9 7 2 2 2 2" xfId="10325" xr:uid="{00000000-0005-0000-0000-00007D140000}"/>
    <cellStyle name="Normal 2 10 9 7 2 2 3" xfId="6551" xr:uid="{00000000-0005-0000-0000-00007E140000}"/>
    <cellStyle name="Normal 2 10 9 7 2 2 3 2" xfId="12094" xr:uid="{00000000-0005-0000-0000-00007F140000}"/>
    <cellStyle name="Normal 2 10 9 7 2 2 4" xfId="8556" xr:uid="{00000000-0005-0000-0000-000080140000}"/>
    <cellStyle name="Normal 2 10 9 7 2 3" xfId="3088" xr:uid="{00000000-0005-0000-0000-000081140000}"/>
    <cellStyle name="Normal 2 10 9 7 2 3 2" xfId="9549" xr:uid="{00000000-0005-0000-0000-000082140000}"/>
    <cellStyle name="Normal 2 10 9 7 2 4" xfId="5481" xr:uid="{00000000-0005-0000-0000-000083140000}"/>
    <cellStyle name="Normal 2 10 9 7 2 4 2" xfId="11318" xr:uid="{00000000-0005-0000-0000-000084140000}"/>
    <cellStyle name="Normal 2 10 9 7 2 5" xfId="7780" xr:uid="{00000000-0005-0000-0000-000085140000}"/>
    <cellStyle name="Normal 2 10 9 7 3" xfId="1080" xr:uid="{00000000-0005-0000-0000-000086140000}"/>
    <cellStyle name="Normal 2 10 9 7 3 2" xfId="2150" xr:uid="{00000000-0005-0000-0000-000087140000}"/>
    <cellStyle name="Normal 2 10 9 7 3 2 2" xfId="4543" xr:uid="{00000000-0005-0000-0000-000088140000}"/>
    <cellStyle name="Normal 2 10 9 7 3 2 2 2" xfId="10584" xr:uid="{00000000-0005-0000-0000-000089140000}"/>
    <cellStyle name="Normal 2 10 9 7 3 2 3" xfId="6936" xr:uid="{00000000-0005-0000-0000-00008A140000}"/>
    <cellStyle name="Normal 2 10 9 7 3 2 3 2" xfId="12353" xr:uid="{00000000-0005-0000-0000-00008B140000}"/>
    <cellStyle name="Normal 2 10 9 7 3 2 4" xfId="8815" xr:uid="{00000000-0005-0000-0000-00008C140000}"/>
    <cellStyle name="Normal 2 10 9 7 3 3" xfId="3473" xr:uid="{00000000-0005-0000-0000-00008D140000}"/>
    <cellStyle name="Normal 2 10 9 7 3 3 2" xfId="9808" xr:uid="{00000000-0005-0000-0000-00008E140000}"/>
    <cellStyle name="Normal 2 10 9 7 3 4" xfId="5866" xr:uid="{00000000-0005-0000-0000-00008F140000}"/>
    <cellStyle name="Normal 2 10 9 7 3 4 2" xfId="11577" xr:uid="{00000000-0005-0000-0000-000090140000}"/>
    <cellStyle name="Normal 2 10 9 7 3 5" xfId="8039" xr:uid="{00000000-0005-0000-0000-000091140000}"/>
    <cellStyle name="Normal 2 10 9 7 4" xfId="1464" xr:uid="{00000000-0005-0000-0000-000092140000}"/>
    <cellStyle name="Normal 2 10 9 7 4 2" xfId="3857" xr:uid="{00000000-0005-0000-0000-000093140000}"/>
    <cellStyle name="Normal 2 10 9 7 4 2 2" xfId="10066" xr:uid="{00000000-0005-0000-0000-000094140000}"/>
    <cellStyle name="Normal 2 10 9 7 4 3" xfId="6250" xr:uid="{00000000-0005-0000-0000-000095140000}"/>
    <cellStyle name="Normal 2 10 9 7 4 3 2" xfId="11835" xr:uid="{00000000-0005-0000-0000-000096140000}"/>
    <cellStyle name="Normal 2 10 9 7 4 4" xfId="8297" xr:uid="{00000000-0005-0000-0000-000097140000}"/>
    <cellStyle name="Normal 2 10 9 7 5" xfId="392" xr:uid="{00000000-0005-0000-0000-000098140000}"/>
    <cellStyle name="Normal 2 10 9 7 5 2" xfId="2787" xr:uid="{00000000-0005-0000-0000-000099140000}"/>
    <cellStyle name="Normal 2 10 9 7 5 2 2" xfId="9290" xr:uid="{00000000-0005-0000-0000-00009A140000}"/>
    <cellStyle name="Normal 2 10 9 7 5 3" xfId="5180" xr:uid="{00000000-0005-0000-0000-00009B140000}"/>
    <cellStyle name="Normal 2 10 9 7 5 3 2" xfId="11059" xr:uid="{00000000-0005-0000-0000-00009C140000}"/>
    <cellStyle name="Normal 2 10 9 7 5 4" xfId="7521" xr:uid="{00000000-0005-0000-0000-00009D140000}"/>
    <cellStyle name="Normal 2 10 9 7 6" xfId="2574" xr:uid="{00000000-0005-0000-0000-00009E140000}"/>
    <cellStyle name="Normal 2 10 9 7 6 2" xfId="9107" xr:uid="{00000000-0005-0000-0000-00009F140000}"/>
    <cellStyle name="Normal 2 10 9 7 7" xfId="4967" xr:uid="{00000000-0005-0000-0000-0000A0140000}"/>
    <cellStyle name="Normal 2 10 9 7 7 2" xfId="10876" xr:uid="{00000000-0005-0000-0000-0000A1140000}"/>
    <cellStyle name="Normal 2 10 9 7 8" xfId="7338" xr:uid="{00000000-0005-0000-0000-0000A2140000}"/>
    <cellStyle name="Normal 2 10 9 8" xfId="523" xr:uid="{00000000-0005-0000-0000-0000A3140000}"/>
    <cellStyle name="Normal 2 10 9 8 2" xfId="826" xr:uid="{00000000-0005-0000-0000-0000A4140000}"/>
    <cellStyle name="Normal 2 10 9 8 2 2" xfId="1896" xr:uid="{00000000-0005-0000-0000-0000A5140000}"/>
    <cellStyle name="Normal 2 10 9 8 2 2 2" xfId="4289" xr:uid="{00000000-0005-0000-0000-0000A6140000}"/>
    <cellStyle name="Normal 2 10 9 8 2 2 2 2" xfId="10438" xr:uid="{00000000-0005-0000-0000-0000A7140000}"/>
    <cellStyle name="Normal 2 10 9 8 2 2 3" xfId="6682" xr:uid="{00000000-0005-0000-0000-0000A8140000}"/>
    <cellStyle name="Normal 2 10 9 8 2 2 3 2" xfId="12207" xr:uid="{00000000-0005-0000-0000-0000A9140000}"/>
    <cellStyle name="Normal 2 10 9 8 2 2 4" xfId="8669" xr:uid="{00000000-0005-0000-0000-0000AA140000}"/>
    <cellStyle name="Normal 2 10 9 8 2 3" xfId="3219" xr:uid="{00000000-0005-0000-0000-0000AB140000}"/>
    <cellStyle name="Normal 2 10 9 8 2 3 2" xfId="9662" xr:uid="{00000000-0005-0000-0000-0000AC140000}"/>
    <cellStyle name="Normal 2 10 9 8 2 4" xfId="5612" xr:uid="{00000000-0005-0000-0000-0000AD140000}"/>
    <cellStyle name="Normal 2 10 9 8 2 4 2" xfId="11431" xr:uid="{00000000-0005-0000-0000-0000AE140000}"/>
    <cellStyle name="Normal 2 10 9 8 2 5" xfId="7893" xr:uid="{00000000-0005-0000-0000-0000AF140000}"/>
    <cellStyle name="Normal 2 10 9 8 3" xfId="1211" xr:uid="{00000000-0005-0000-0000-0000B0140000}"/>
    <cellStyle name="Normal 2 10 9 8 3 2" xfId="2281" xr:uid="{00000000-0005-0000-0000-0000B1140000}"/>
    <cellStyle name="Normal 2 10 9 8 3 2 2" xfId="4674" xr:uid="{00000000-0005-0000-0000-0000B2140000}"/>
    <cellStyle name="Normal 2 10 9 8 3 2 2 2" xfId="10697" xr:uid="{00000000-0005-0000-0000-0000B3140000}"/>
    <cellStyle name="Normal 2 10 9 8 3 2 3" xfId="7067" xr:uid="{00000000-0005-0000-0000-0000B4140000}"/>
    <cellStyle name="Normal 2 10 9 8 3 2 3 2" xfId="12466" xr:uid="{00000000-0005-0000-0000-0000B5140000}"/>
    <cellStyle name="Normal 2 10 9 8 3 2 4" xfId="8928" xr:uid="{00000000-0005-0000-0000-0000B6140000}"/>
    <cellStyle name="Normal 2 10 9 8 3 3" xfId="3604" xr:uid="{00000000-0005-0000-0000-0000B7140000}"/>
    <cellStyle name="Normal 2 10 9 8 3 3 2" xfId="9921" xr:uid="{00000000-0005-0000-0000-0000B8140000}"/>
    <cellStyle name="Normal 2 10 9 8 3 4" xfId="5997" xr:uid="{00000000-0005-0000-0000-0000B9140000}"/>
    <cellStyle name="Normal 2 10 9 8 3 4 2" xfId="11690" xr:uid="{00000000-0005-0000-0000-0000BA140000}"/>
    <cellStyle name="Normal 2 10 9 8 3 5" xfId="8152" xr:uid="{00000000-0005-0000-0000-0000BB140000}"/>
    <cellStyle name="Normal 2 10 9 8 4" xfId="1595" xr:uid="{00000000-0005-0000-0000-0000BC140000}"/>
    <cellStyle name="Normal 2 10 9 8 4 2" xfId="3988" xr:uid="{00000000-0005-0000-0000-0000BD140000}"/>
    <cellStyle name="Normal 2 10 9 8 4 2 2" xfId="10179" xr:uid="{00000000-0005-0000-0000-0000BE140000}"/>
    <cellStyle name="Normal 2 10 9 8 4 3" xfId="6381" xr:uid="{00000000-0005-0000-0000-0000BF140000}"/>
    <cellStyle name="Normal 2 10 9 8 4 3 2" xfId="11948" xr:uid="{00000000-0005-0000-0000-0000C0140000}"/>
    <cellStyle name="Normal 2 10 9 8 4 4" xfId="8410" xr:uid="{00000000-0005-0000-0000-0000C1140000}"/>
    <cellStyle name="Normal 2 10 9 8 5" xfId="2918" xr:uid="{00000000-0005-0000-0000-0000C2140000}"/>
    <cellStyle name="Normal 2 10 9 8 5 2" xfId="9403" xr:uid="{00000000-0005-0000-0000-0000C3140000}"/>
    <cellStyle name="Normal 2 10 9 8 6" xfId="5311" xr:uid="{00000000-0005-0000-0000-0000C4140000}"/>
    <cellStyle name="Normal 2 10 9 8 6 2" xfId="11172" xr:uid="{00000000-0005-0000-0000-0000C5140000}"/>
    <cellStyle name="Normal 2 10 9 8 7" xfId="7634" xr:uid="{00000000-0005-0000-0000-0000C6140000}"/>
    <cellStyle name="Normal 2 10 9 9" xfId="566" xr:uid="{00000000-0005-0000-0000-0000C7140000}"/>
    <cellStyle name="Normal 2 10 9 9 2" xfId="1637" xr:uid="{00000000-0005-0000-0000-0000C8140000}"/>
    <cellStyle name="Normal 2 10 9 9 2 2" xfId="4030" xr:uid="{00000000-0005-0000-0000-0000C9140000}"/>
    <cellStyle name="Normal 2 10 9 9 2 2 2" xfId="10215" xr:uid="{00000000-0005-0000-0000-0000CA140000}"/>
    <cellStyle name="Normal 2 10 9 9 2 3" xfId="6423" xr:uid="{00000000-0005-0000-0000-0000CB140000}"/>
    <cellStyle name="Normal 2 10 9 9 2 3 2" xfId="11984" xr:uid="{00000000-0005-0000-0000-0000CC140000}"/>
    <cellStyle name="Normal 2 10 9 9 2 4" xfId="8446" xr:uid="{00000000-0005-0000-0000-0000CD140000}"/>
    <cellStyle name="Normal 2 10 9 9 3" xfId="2960" xr:uid="{00000000-0005-0000-0000-0000CE140000}"/>
    <cellStyle name="Normal 2 10 9 9 3 2" xfId="9439" xr:uid="{00000000-0005-0000-0000-0000CF140000}"/>
    <cellStyle name="Normal 2 10 9 9 4" xfId="5353" xr:uid="{00000000-0005-0000-0000-0000D0140000}"/>
    <cellStyle name="Normal 2 10 9 9 4 2" xfId="11208" xr:uid="{00000000-0005-0000-0000-0000D1140000}"/>
    <cellStyle name="Normal 2 10 9 9 5" xfId="7670" xr:uid="{00000000-0005-0000-0000-0000D2140000}"/>
    <cellStyle name="Normal 2 2 3" xfId="6" xr:uid="{00000000-0005-0000-0000-0000D3140000}"/>
    <cellStyle name="Normal 2 4" xfId="10" xr:uid="{00000000-0005-0000-0000-0000D4140000}"/>
    <cellStyle name="Normal 26" xfId="8" xr:uid="{00000000-0005-0000-0000-0000D5140000}"/>
    <cellStyle name="Normal 26 10" xfId="569" xr:uid="{00000000-0005-0000-0000-0000D6140000}"/>
    <cellStyle name="Normal 26 10 2" xfId="1640" xr:uid="{00000000-0005-0000-0000-0000D7140000}"/>
    <cellStyle name="Normal 26 10 2 2" xfId="4033" xr:uid="{00000000-0005-0000-0000-0000D8140000}"/>
    <cellStyle name="Normal 26 10 2 2 2" xfId="10218" xr:uid="{00000000-0005-0000-0000-0000D9140000}"/>
    <cellStyle name="Normal 26 10 2 3" xfId="6426" xr:uid="{00000000-0005-0000-0000-0000DA140000}"/>
    <cellStyle name="Normal 26 10 2 3 2" xfId="11987" xr:uid="{00000000-0005-0000-0000-0000DB140000}"/>
    <cellStyle name="Normal 26 10 2 4" xfId="8449" xr:uid="{00000000-0005-0000-0000-0000DC140000}"/>
    <cellStyle name="Normal 26 10 3" xfId="2963" xr:uid="{00000000-0005-0000-0000-0000DD140000}"/>
    <cellStyle name="Normal 26 10 3 2" xfId="9442" xr:uid="{00000000-0005-0000-0000-0000DE140000}"/>
    <cellStyle name="Normal 26 10 4" xfId="5356" xr:uid="{00000000-0005-0000-0000-0000DF140000}"/>
    <cellStyle name="Normal 26 10 4 2" xfId="11211" xr:uid="{00000000-0005-0000-0000-0000E0140000}"/>
    <cellStyle name="Normal 26 10 5" xfId="7673" xr:uid="{00000000-0005-0000-0000-0000E1140000}"/>
    <cellStyle name="Normal 26 11" xfId="955" xr:uid="{00000000-0005-0000-0000-0000E2140000}"/>
    <cellStyle name="Normal 26 11 2" xfId="2025" xr:uid="{00000000-0005-0000-0000-0000E3140000}"/>
    <cellStyle name="Normal 26 11 2 2" xfId="4418" xr:uid="{00000000-0005-0000-0000-0000E4140000}"/>
    <cellStyle name="Normal 26 11 2 2 2" xfId="10477" xr:uid="{00000000-0005-0000-0000-0000E5140000}"/>
    <cellStyle name="Normal 26 11 2 3" xfId="6811" xr:uid="{00000000-0005-0000-0000-0000E6140000}"/>
    <cellStyle name="Normal 26 11 2 3 2" xfId="12246" xr:uid="{00000000-0005-0000-0000-0000E7140000}"/>
    <cellStyle name="Normal 26 11 2 4" xfId="8708" xr:uid="{00000000-0005-0000-0000-0000E8140000}"/>
    <cellStyle name="Normal 26 11 3" xfId="3348" xr:uid="{00000000-0005-0000-0000-0000E9140000}"/>
    <cellStyle name="Normal 26 11 3 2" xfId="9701" xr:uid="{00000000-0005-0000-0000-0000EA140000}"/>
    <cellStyle name="Normal 26 11 4" xfId="5741" xr:uid="{00000000-0005-0000-0000-0000EB140000}"/>
    <cellStyle name="Normal 26 11 4 2" xfId="11470" xr:uid="{00000000-0005-0000-0000-0000EC140000}"/>
    <cellStyle name="Normal 26 11 5" xfId="7932" xr:uid="{00000000-0005-0000-0000-0000ED140000}"/>
    <cellStyle name="Normal 26 12" xfId="1339" xr:uid="{00000000-0005-0000-0000-0000EE140000}"/>
    <cellStyle name="Normal 26 12 2" xfId="3732" xr:uid="{00000000-0005-0000-0000-0000EF140000}"/>
    <cellStyle name="Normal 26 12 2 2" xfId="9959" xr:uid="{00000000-0005-0000-0000-0000F0140000}"/>
    <cellStyle name="Normal 26 12 3" xfId="6125" xr:uid="{00000000-0005-0000-0000-0000F1140000}"/>
    <cellStyle name="Normal 26 12 3 2" xfId="11728" xr:uid="{00000000-0005-0000-0000-0000F2140000}"/>
    <cellStyle name="Normal 26 12 4" xfId="8190" xr:uid="{00000000-0005-0000-0000-0000F3140000}"/>
    <cellStyle name="Normal 26 13" xfId="264" xr:uid="{00000000-0005-0000-0000-0000F4140000}"/>
    <cellStyle name="Normal 26 13 2" xfId="2662" xr:uid="{00000000-0005-0000-0000-0000F5140000}"/>
    <cellStyle name="Normal 26 13 2 2" xfId="9183" xr:uid="{00000000-0005-0000-0000-0000F6140000}"/>
    <cellStyle name="Normal 26 13 3" xfId="5055" xr:uid="{00000000-0005-0000-0000-0000F7140000}"/>
    <cellStyle name="Normal 26 13 3 2" xfId="10952" xr:uid="{00000000-0005-0000-0000-0000F8140000}"/>
    <cellStyle name="Normal 26 13 4" xfId="7414" xr:uid="{00000000-0005-0000-0000-0000F9140000}"/>
    <cellStyle name="Normal 26 14" xfId="2409" xr:uid="{00000000-0005-0000-0000-0000FA140000}"/>
    <cellStyle name="Normal 26 14 2" xfId="8966" xr:uid="{00000000-0005-0000-0000-0000FB140000}"/>
    <cellStyle name="Normal 26 15" xfId="4802" xr:uid="{00000000-0005-0000-0000-0000FC140000}"/>
    <cellStyle name="Normal 26 15 2" xfId="10735" xr:uid="{00000000-0005-0000-0000-0000FD140000}"/>
    <cellStyle name="Normal 26 16" xfId="7197" xr:uid="{00000000-0005-0000-0000-0000FE140000}"/>
    <cellStyle name="Normal 26 2" xfId="14" xr:uid="{00000000-0005-0000-0000-0000FF140000}"/>
    <cellStyle name="Normal 26 2 10" xfId="958" xr:uid="{00000000-0005-0000-0000-000000150000}"/>
    <cellStyle name="Normal 26 2 10 2" xfId="2028" xr:uid="{00000000-0005-0000-0000-000001150000}"/>
    <cellStyle name="Normal 26 2 10 2 2" xfId="4421" xr:uid="{00000000-0005-0000-0000-000002150000}"/>
    <cellStyle name="Normal 26 2 10 2 2 2" xfId="10479" xr:uid="{00000000-0005-0000-0000-000003150000}"/>
    <cellStyle name="Normal 26 2 10 2 3" xfId="6814" xr:uid="{00000000-0005-0000-0000-000004150000}"/>
    <cellStyle name="Normal 26 2 10 2 3 2" xfId="12248" xr:uid="{00000000-0005-0000-0000-000005150000}"/>
    <cellStyle name="Normal 26 2 10 2 4" xfId="8710" xr:uid="{00000000-0005-0000-0000-000006150000}"/>
    <cellStyle name="Normal 26 2 10 3" xfId="3351" xr:uid="{00000000-0005-0000-0000-000007150000}"/>
    <cellStyle name="Normal 26 2 10 3 2" xfId="9703" xr:uid="{00000000-0005-0000-0000-000008150000}"/>
    <cellStyle name="Normal 26 2 10 4" xfId="5744" xr:uid="{00000000-0005-0000-0000-000009150000}"/>
    <cellStyle name="Normal 26 2 10 4 2" xfId="11472" xr:uid="{00000000-0005-0000-0000-00000A150000}"/>
    <cellStyle name="Normal 26 2 10 5" xfId="7934" xr:uid="{00000000-0005-0000-0000-00000B150000}"/>
    <cellStyle name="Normal 26 2 11" xfId="1342" xr:uid="{00000000-0005-0000-0000-00000C150000}"/>
    <cellStyle name="Normal 26 2 11 2" xfId="3735" xr:uid="{00000000-0005-0000-0000-00000D150000}"/>
    <cellStyle name="Normal 26 2 11 2 2" xfId="9961" xr:uid="{00000000-0005-0000-0000-00000E150000}"/>
    <cellStyle name="Normal 26 2 11 3" xfId="6128" xr:uid="{00000000-0005-0000-0000-00000F150000}"/>
    <cellStyle name="Normal 26 2 11 3 2" xfId="11730" xr:uid="{00000000-0005-0000-0000-000010150000}"/>
    <cellStyle name="Normal 26 2 11 4" xfId="8192" xr:uid="{00000000-0005-0000-0000-000011150000}"/>
    <cellStyle name="Normal 26 2 12" xfId="267" xr:uid="{00000000-0005-0000-0000-000012150000}"/>
    <cellStyle name="Normal 26 2 12 2" xfId="2665" xr:uid="{00000000-0005-0000-0000-000013150000}"/>
    <cellStyle name="Normal 26 2 12 2 2" xfId="9185" xr:uid="{00000000-0005-0000-0000-000014150000}"/>
    <cellStyle name="Normal 26 2 12 3" xfId="5058" xr:uid="{00000000-0005-0000-0000-000015150000}"/>
    <cellStyle name="Normal 26 2 12 3 2" xfId="10954" xr:uid="{00000000-0005-0000-0000-000016150000}"/>
    <cellStyle name="Normal 26 2 12 4" xfId="7416" xr:uid="{00000000-0005-0000-0000-000017150000}"/>
    <cellStyle name="Normal 26 2 13" xfId="2412" xr:uid="{00000000-0005-0000-0000-000018150000}"/>
    <cellStyle name="Normal 26 2 13 2" xfId="8968" xr:uid="{00000000-0005-0000-0000-000019150000}"/>
    <cellStyle name="Normal 26 2 14" xfId="4805" xr:uid="{00000000-0005-0000-0000-00001A150000}"/>
    <cellStyle name="Normal 26 2 14 2" xfId="10737" xr:uid="{00000000-0005-0000-0000-00001B150000}"/>
    <cellStyle name="Normal 26 2 15" xfId="7199" xr:uid="{00000000-0005-0000-0000-00001C150000}"/>
    <cellStyle name="Normal 26 2 2" xfId="21" xr:uid="{00000000-0005-0000-0000-00001D150000}"/>
    <cellStyle name="Normal 26 2 2 10" xfId="1349" xr:uid="{00000000-0005-0000-0000-00001E150000}"/>
    <cellStyle name="Normal 26 2 2 10 2" xfId="3742" xr:uid="{00000000-0005-0000-0000-00001F150000}"/>
    <cellStyle name="Normal 26 2 2 10 2 2" xfId="9967" xr:uid="{00000000-0005-0000-0000-000020150000}"/>
    <cellStyle name="Normal 26 2 2 10 3" xfId="6135" xr:uid="{00000000-0005-0000-0000-000021150000}"/>
    <cellStyle name="Normal 26 2 2 10 3 2" xfId="11736" xr:uid="{00000000-0005-0000-0000-000022150000}"/>
    <cellStyle name="Normal 26 2 2 10 4" xfId="8198" xr:uid="{00000000-0005-0000-0000-000023150000}"/>
    <cellStyle name="Normal 26 2 2 11" xfId="274" xr:uid="{00000000-0005-0000-0000-000024150000}"/>
    <cellStyle name="Normal 26 2 2 11 2" xfId="2672" xr:uid="{00000000-0005-0000-0000-000025150000}"/>
    <cellStyle name="Normal 26 2 2 11 2 2" xfId="9191" xr:uid="{00000000-0005-0000-0000-000026150000}"/>
    <cellStyle name="Normal 26 2 2 11 3" xfId="5065" xr:uid="{00000000-0005-0000-0000-000027150000}"/>
    <cellStyle name="Normal 26 2 2 11 3 2" xfId="10960" xr:uid="{00000000-0005-0000-0000-000028150000}"/>
    <cellStyle name="Normal 26 2 2 11 4" xfId="7422" xr:uid="{00000000-0005-0000-0000-000029150000}"/>
    <cellStyle name="Normal 26 2 2 12" xfId="2419" xr:uid="{00000000-0005-0000-0000-00002A150000}"/>
    <cellStyle name="Normal 26 2 2 12 2" xfId="8974" xr:uid="{00000000-0005-0000-0000-00002B150000}"/>
    <cellStyle name="Normal 26 2 2 13" xfId="4812" xr:uid="{00000000-0005-0000-0000-00002C150000}"/>
    <cellStyle name="Normal 26 2 2 13 2" xfId="10743" xr:uid="{00000000-0005-0000-0000-00002D150000}"/>
    <cellStyle name="Normal 26 2 2 14" xfId="7205" xr:uid="{00000000-0005-0000-0000-00002E150000}"/>
    <cellStyle name="Normal 26 2 2 2" xfId="30" xr:uid="{00000000-0005-0000-0000-00002F150000}"/>
    <cellStyle name="Normal 26 2 2 2 10" xfId="2428" xr:uid="{00000000-0005-0000-0000-000030150000}"/>
    <cellStyle name="Normal 26 2 2 2 10 2" xfId="8981" xr:uid="{00000000-0005-0000-0000-000031150000}"/>
    <cellStyle name="Normal 26 2 2 2 11" xfId="4821" xr:uid="{00000000-0005-0000-0000-000032150000}"/>
    <cellStyle name="Normal 26 2 2 2 11 2" xfId="10750" xr:uid="{00000000-0005-0000-0000-000033150000}"/>
    <cellStyle name="Normal 26 2 2 2 12" xfId="7212" xr:uid="{00000000-0005-0000-0000-000034150000}"/>
    <cellStyle name="Normal 26 2 2 2 2" xfId="72" xr:uid="{00000000-0005-0000-0000-000035150000}"/>
    <cellStyle name="Normal 26 2 2 2 2 2" xfId="156" xr:uid="{00000000-0005-0000-0000-000036150000}"/>
    <cellStyle name="Normal 26 2 2 2 2 2 2" xfId="759" xr:uid="{00000000-0005-0000-0000-000037150000}"/>
    <cellStyle name="Normal 26 2 2 2 2 2 2 2" xfId="1829" xr:uid="{00000000-0005-0000-0000-000038150000}"/>
    <cellStyle name="Normal 26 2 2 2 2 2 2 2 2" xfId="4222" xr:uid="{00000000-0005-0000-0000-000039150000}"/>
    <cellStyle name="Normal 26 2 2 2 2 2 2 2 2 2" xfId="10379" xr:uid="{00000000-0005-0000-0000-00003A150000}"/>
    <cellStyle name="Normal 26 2 2 2 2 2 2 2 3" xfId="6615" xr:uid="{00000000-0005-0000-0000-00003B150000}"/>
    <cellStyle name="Normal 26 2 2 2 2 2 2 2 3 2" xfId="12148" xr:uid="{00000000-0005-0000-0000-00003C150000}"/>
    <cellStyle name="Normal 26 2 2 2 2 2 2 2 4" xfId="8610" xr:uid="{00000000-0005-0000-0000-00003D150000}"/>
    <cellStyle name="Normal 26 2 2 2 2 2 2 3" xfId="3152" xr:uid="{00000000-0005-0000-0000-00003E150000}"/>
    <cellStyle name="Normal 26 2 2 2 2 2 2 3 2" xfId="9603" xr:uid="{00000000-0005-0000-0000-00003F150000}"/>
    <cellStyle name="Normal 26 2 2 2 2 2 2 4" xfId="5545" xr:uid="{00000000-0005-0000-0000-000040150000}"/>
    <cellStyle name="Normal 26 2 2 2 2 2 2 4 2" xfId="11372" xr:uid="{00000000-0005-0000-0000-000041150000}"/>
    <cellStyle name="Normal 26 2 2 2 2 2 2 5" xfId="7834" xr:uid="{00000000-0005-0000-0000-000042150000}"/>
    <cellStyle name="Normal 26 2 2 2 2 2 3" xfId="1144" xr:uid="{00000000-0005-0000-0000-000043150000}"/>
    <cellStyle name="Normal 26 2 2 2 2 2 3 2" xfId="2214" xr:uid="{00000000-0005-0000-0000-000044150000}"/>
    <cellStyle name="Normal 26 2 2 2 2 2 3 2 2" xfId="4607" xr:uid="{00000000-0005-0000-0000-000045150000}"/>
    <cellStyle name="Normal 26 2 2 2 2 2 3 2 2 2" xfId="10638" xr:uid="{00000000-0005-0000-0000-000046150000}"/>
    <cellStyle name="Normal 26 2 2 2 2 2 3 2 3" xfId="7000" xr:uid="{00000000-0005-0000-0000-000047150000}"/>
    <cellStyle name="Normal 26 2 2 2 2 2 3 2 3 2" xfId="12407" xr:uid="{00000000-0005-0000-0000-000048150000}"/>
    <cellStyle name="Normal 26 2 2 2 2 2 3 2 4" xfId="8869" xr:uid="{00000000-0005-0000-0000-000049150000}"/>
    <cellStyle name="Normal 26 2 2 2 2 2 3 3" xfId="3537" xr:uid="{00000000-0005-0000-0000-00004A150000}"/>
    <cellStyle name="Normal 26 2 2 2 2 2 3 3 2" xfId="9862" xr:uid="{00000000-0005-0000-0000-00004B150000}"/>
    <cellStyle name="Normal 26 2 2 2 2 2 3 4" xfId="5930" xr:uid="{00000000-0005-0000-0000-00004C150000}"/>
    <cellStyle name="Normal 26 2 2 2 2 2 3 4 2" xfId="11631" xr:uid="{00000000-0005-0000-0000-00004D150000}"/>
    <cellStyle name="Normal 26 2 2 2 2 2 3 5" xfId="8093" xr:uid="{00000000-0005-0000-0000-00004E150000}"/>
    <cellStyle name="Normal 26 2 2 2 2 2 4" xfId="1528" xr:uid="{00000000-0005-0000-0000-00004F150000}"/>
    <cellStyle name="Normal 26 2 2 2 2 2 4 2" xfId="3921" xr:uid="{00000000-0005-0000-0000-000050150000}"/>
    <cellStyle name="Normal 26 2 2 2 2 2 4 2 2" xfId="10120" xr:uid="{00000000-0005-0000-0000-000051150000}"/>
    <cellStyle name="Normal 26 2 2 2 2 2 4 3" xfId="6314" xr:uid="{00000000-0005-0000-0000-000052150000}"/>
    <cellStyle name="Normal 26 2 2 2 2 2 4 3 2" xfId="11889" xr:uid="{00000000-0005-0000-0000-000053150000}"/>
    <cellStyle name="Normal 26 2 2 2 2 2 4 4" xfId="8351" xr:uid="{00000000-0005-0000-0000-000054150000}"/>
    <cellStyle name="Normal 26 2 2 2 2 2 5" xfId="456" xr:uid="{00000000-0005-0000-0000-000055150000}"/>
    <cellStyle name="Normal 26 2 2 2 2 2 5 2" xfId="2851" xr:uid="{00000000-0005-0000-0000-000056150000}"/>
    <cellStyle name="Normal 26 2 2 2 2 2 5 2 2" xfId="9344" xr:uid="{00000000-0005-0000-0000-000057150000}"/>
    <cellStyle name="Normal 26 2 2 2 2 2 5 3" xfId="5244" xr:uid="{00000000-0005-0000-0000-000058150000}"/>
    <cellStyle name="Normal 26 2 2 2 2 2 5 3 2" xfId="11113" xr:uid="{00000000-0005-0000-0000-000059150000}"/>
    <cellStyle name="Normal 26 2 2 2 2 2 5 4" xfId="7575" xr:uid="{00000000-0005-0000-0000-00005A150000}"/>
    <cellStyle name="Normal 26 2 2 2 2 2 6" xfId="2554" xr:uid="{00000000-0005-0000-0000-00005B150000}"/>
    <cellStyle name="Normal 26 2 2 2 2 2 6 2" xfId="9089" xr:uid="{00000000-0005-0000-0000-00005C150000}"/>
    <cellStyle name="Normal 26 2 2 2 2 2 7" xfId="4947" xr:uid="{00000000-0005-0000-0000-00005D150000}"/>
    <cellStyle name="Normal 26 2 2 2 2 2 7 2" xfId="10858" xr:uid="{00000000-0005-0000-0000-00005E150000}"/>
    <cellStyle name="Normal 26 2 2 2 2 2 8" xfId="7320" xr:uid="{00000000-0005-0000-0000-00005F150000}"/>
    <cellStyle name="Normal 26 2 2 2 2 3" xfId="240" xr:uid="{00000000-0005-0000-0000-000060150000}"/>
    <cellStyle name="Normal 26 2 2 2 2 3 2" xfId="1701" xr:uid="{00000000-0005-0000-0000-000061150000}"/>
    <cellStyle name="Normal 26 2 2 2 2 3 2 2" xfId="4094" xr:uid="{00000000-0005-0000-0000-000062150000}"/>
    <cellStyle name="Normal 26 2 2 2 2 3 2 2 2" xfId="10269" xr:uid="{00000000-0005-0000-0000-000063150000}"/>
    <cellStyle name="Normal 26 2 2 2 2 3 2 3" xfId="6487" xr:uid="{00000000-0005-0000-0000-000064150000}"/>
    <cellStyle name="Normal 26 2 2 2 2 3 2 3 2" xfId="12038" xr:uid="{00000000-0005-0000-0000-000065150000}"/>
    <cellStyle name="Normal 26 2 2 2 2 3 2 4" xfId="8500" xr:uid="{00000000-0005-0000-0000-000066150000}"/>
    <cellStyle name="Normal 26 2 2 2 2 3 3" xfId="631" xr:uid="{00000000-0005-0000-0000-000067150000}"/>
    <cellStyle name="Normal 26 2 2 2 2 3 3 2" xfId="3024" xr:uid="{00000000-0005-0000-0000-000068150000}"/>
    <cellStyle name="Normal 26 2 2 2 2 3 3 2 2" xfId="9493" xr:uid="{00000000-0005-0000-0000-000069150000}"/>
    <cellStyle name="Normal 26 2 2 2 2 3 3 3" xfId="5417" xr:uid="{00000000-0005-0000-0000-00006A150000}"/>
    <cellStyle name="Normal 26 2 2 2 2 3 3 3 2" xfId="11262" xr:uid="{00000000-0005-0000-0000-00006B150000}"/>
    <cellStyle name="Normal 26 2 2 2 2 3 3 4" xfId="7724" xr:uid="{00000000-0005-0000-0000-00006C150000}"/>
    <cellStyle name="Normal 26 2 2 2 2 3 4" xfId="2638" xr:uid="{00000000-0005-0000-0000-00006D150000}"/>
    <cellStyle name="Normal 26 2 2 2 2 3 4 2" xfId="9161" xr:uid="{00000000-0005-0000-0000-00006E150000}"/>
    <cellStyle name="Normal 26 2 2 2 2 3 5" xfId="5031" xr:uid="{00000000-0005-0000-0000-00006F150000}"/>
    <cellStyle name="Normal 26 2 2 2 2 3 5 2" xfId="10930" xr:uid="{00000000-0005-0000-0000-000070150000}"/>
    <cellStyle name="Normal 26 2 2 2 2 3 6" xfId="7392" xr:uid="{00000000-0005-0000-0000-000071150000}"/>
    <cellStyle name="Normal 26 2 2 2 2 4" xfId="1016" xr:uid="{00000000-0005-0000-0000-000072150000}"/>
    <cellStyle name="Normal 26 2 2 2 2 4 2" xfId="2086" xr:uid="{00000000-0005-0000-0000-000073150000}"/>
    <cellStyle name="Normal 26 2 2 2 2 4 2 2" xfId="4479" xr:uid="{00000000-0005-0000-0000-000074150000}"/>
    <cellStyle name="Normal 26 2 2 2 2 4 2 2 2" xfId="10528" xr:uid="{00000000-0005-0000-0000-000075150000}"/>
    <cellStyle name="Normal 26 2 2 2 2 4 2 3" xfId="6872" xr:uid="{00000000-0005-0000-0000-000076150000}"/>
    <cellStyle name="Normal 26 2 2 2 2 4 2 3 2" xfId="12297" xr:uid="{00000000-0005-0000-0000-000077150000}"/>
    <cellStyle name="Normal 26 2 2 2 2 4 2 4" xfId="8759" xr:uid="{00000000-0005-0000-0000-000078150000}"/>
    <cellStyle name="Normal 26 2 2 2 2 4 3" xfId="3409" xr:uid="{00000000-0005-0000-0000-000079150000}"/>
    <cellStyle name="Normal 26 2 2 2 2 4 3 2" xfId="9752" xr:uid="{00000000-0005-0000-0000-00007A150000}"/>
    <cellStyle name="Normal 26 2 2 2 2 4 4" xfId="5802" xr:uid="{00000000-0005-0000-0000-00007B150000}"/>
    <cellStyle name="Normal 26 2 2 2 2 4 4 2" xfId="11521" xr:uid="{00000000-0005-0000-0000-00007C150000}"/>
    <cellStyle name="Normal 26 2 2 2 2 4 5" xfId="7983" xr:uid="{00000000-0005-0000-0000-00007D150000}"/>
    <cellStyle name="Normal 26 2 2 2 2 5" xfId="1400" xr:uid="{00000000-0005-0000-0000-00007E150000}"/>
    <cellStyle name="Normal 26 2 2 2 2 5 2" xfId="3793" xr:uid="{00000000-0005-0000-0000-00007F150000}"/>
    <cellStyle name="Normal 26 2 2 2 2 5 2 2" xfId="10010" xr:uid="{00000000-0005-0000-0000-000080150000}"/>
    <cellStyle name="Normal 26 2 2 2 2 5 3" xfId="6186" xr:uid="{00000000-0005-0000-0000-000081150000}"/>
    <cellStyle name="Normal 26 2 2 2 2 5 3 2" xfId="11779" xr:uid="{00000000-0005-0000-0000-000082150000}"/>
    <cellStyle name="Normal 26 2 2 2 2 5 4" xfId="8241" xr:uid="{00000000-0005-0000-0000-000083150000}"/>
    <cellStyle name="Normal 26 2 2 2 2 6" xfId="325" xr:uid="{00000000-0005-0000-0000-000084150000}"/>
    <cellStyle name="Normal 26 2 2 2 2 6 2" xfId="2723" xr:uid="{00000000-0005-0000-0000-000085150000}"/>
    <cellStyle name="Normal 26 2 2 2 2 6 2 2" xfId="9234" xr:uid="{00000000-0005-0000-0000-000086150000}"/>
    <cellStyle name="Normal 26 2 2 2 2 6 3" xfId="5116" xr:uid="{00000000-0005-0000-0000-000087150000}"/>
    <cellStyle name="Normal 26 2 2 2 2 6 3 2" xfId="11003" xr:uid="{00000000-0005-0000-0000-000088150000}"/>
    <cellStyle name="Normal 26 2 2 2 2 6 4" xfId="7465" xr:uid="{00000000-0005-0000-0000-000089150000}"/>
    <cellStyle name="Normal 26 2 2 2 2 7" xfId="2470" xr:uid="{00000000-0005-0000-0000-00008A150000}"/>
    <cellStyle name="Normal 26 2 2 2 2 7 2" xfId="9017" xr:uid="{00000000-0005-0000-0000-00008B150000}"/>
    <cellStyle name="Normal 26 2 2 2 2 8" xfId="4863" xr:uid="{00000000-0005-0000-0000-00008C150000}"/>
    <cellStyle name="Normal 26 2 2 2 2 8 2" xfId="10786" xr:uid="{00000000-0005-0000-0000-00008D150000}"/>
    <cellStyle name="Normal 26 2 2 2 2 9" xfId="7248" xr:uid="{00000000-0005-0000-0000-00008E150000}"/>
    <cellStyle name="Normal 26 2 2 2 3" xfId="114" xr:uid="{00000000-0005-0000-0000-00008F150000}"/>
    <cellStyle name="Normal 26 2 2 2 3 2" xfId="500" xr:uid="{00000000-0005-0000-0000-000090150000}"/>
    <cellStyle name="Normal 26 2 2 2 3 2 2" xfId="803" xr:uid="{00000000-0005-0000-0000-000091150000}"/>
    <cellStyle name="Normal 26 2 2 2 3 2 2 2" xfId="1873" xr:uid="{00000000-0005-0000-0000-000092150000}"/>
    <cellStyle name="Normal 26 2 2 2 3 2 2 2 2" xfId="4266" xr:uid="{00000000-0005-0000-0000-000093150000}"/>
    <cellStyle name="Normal 26 2 2 2 3 2 2 2 2 2" xfId="10417" xr:uid="{00000000-0005-0000-0000-000094150000}"/>
    <cellStyle name="Normal 26 2 2 2 3 2 2 2 3" xfId="6659" xr:uid="{00000000-0005-0000-0000-000095150000}"/>
    <cellStyle name="Normal 26 2 2 2 3 2 2 2 3 2" xfId="12186" xr:uid="{00000000-0005-0000-0000-000096150000}"/>
    <cellStyle name="Normal 26 2 2 2 3 2 2 2 4" xfId="8648" xr:uid="{00000000-0005-0000-0000-000097150000}"/>
    <cellStyle name="Normal 26 2 2 2 3 2 2 3" xfId="3196" xr:uid="{00000000-0005-0000-0000-000098150000}"/>
    <cellStyle name="Normal 26 2 2 2 3 2 2 3 2" xfId="9641" xr:uid="{00000000-0005-0000-0000-000099150000}"/>
    <cellStyle name="Normal 26 2 2 2 3 2 2 4" xfId="5589" xr:uid="{00000000-0005-0000-0000-00009A150000}"/>
    <cellStyle name="Normal 26 2 2 2 3 2 2 4 2" xfId="11410" xr:uid="{00000000-0005-0000-0000-00009B150000}"/>
    <cellStyle name="Normal 26 2 2 2 3 2 2 5" xfId="7872" xr:uid="{00000000-0005-0000-0000-00009C150000}"/>
    <cellStyle name="Normal 26 2 2 2 3 2 3" xfId="1188" xr:uid="{00000000-0005-0000-0000-00009D150000}"/>
    <cellStyle name="Normal 26 2 2 2 3 2 3 2" xfId="2258" xr:uid="{00000000-0005-0000-0000-00009E150000}"/>
    <cellStyle name="Normal 26 2 2 2 3 2 3 2 2" xfId="4651" xr:uid="{00000000-0005-0000-0000-00009F150000}"/>
    <cellStyle name="Normal 26 2 2 2 3 2 3 2 2 2" xfId="10676" xr:uid="{00000000-0005-0000-0000-0000A0150000}"/>
    <cellStyle name="Normal 26 2 2 2 3 2 3 2 3" xfId="7044" xr:uid="{00000000-0005-0000-0000-0000A1150000}"/>
    <cellStyle name="Normal 26 2 2 2 3 2 3 2 3 2" xfId="12445" xr:uid="{00000000-0005-0000-0000-0000A2150000}"/>
    <cellStyle name="Normal 26 2 2 2 3 2 3 2 4" xfId="8907" xr:uid="{00000000-0005-0000-0000-0000A3150000}"/>
    <cellStyle name="Normal 26 2 2 2 3 2 3 3" xfId="3581" xr:uid="{00000000-0005-0000-0000-0000A4150000}"/>
    <cellStyle name="Normal 26 2 2 2 3 2 3 3 2" xfId="9900" xr:uid="{00000000-0005-0000-0000-0000A5150000}"/>
    <cellStyle name="Normal 26 2 2 2 3 2 3 4" xfId="5974" xr:uid="{00000000-0005-0000-0000-0000A6150000}"/>
    <cellStyle name="Normal 26 2 2 2 3 2 3 4 2" xfId="11669" xr:uid="{00000000-0005-0000-0000-0000A7150000}"/>
    <cellStyle name="Normal 26 2 2 2 3 2 3 5" xfId="8131" xr:uid="{00000000-0005-0000-0000-0000A8150000}"/>
    <cellStyle name="Normal 26 2 2 2 3 2 4" xfId="1572" xr:uid="{00000000-0005-0000-0000-0000A9150000}"/>
    <cellStyle name="Normal 26 2 2 2 3 2 4 2" xfId="3965" xr:uid="{00000000-0005-0000-0000-0000AA150000}"/>
    <cellStyle name="Normal 26 2 2 2 3 2 4 2 2" xfId="10158" xr:uid="{00000000-0005-0000-0000-0000AB150000}"/>
    <cellStyle name="Normal 26 2 2 2 3 2 4 3" xfId="6358" xr:uid="{00000000-0005-0000-0000-0000AC150000}"/>
    <cellStyle name="Normal 26 2 2 2 3 2 4 3 2" xfId="11927" xr:uid="{00000000-0005-0000-0000-0000AD150000}"/>
    <cellStyle name="Normal 26 2 2 2 3 2 4 4" xfId="8389" xr:uid="{00000000-0005-0000-0000-0000AE150000}"/>
    <cellStyle name="Normal 26 2 2 2 3 2 5" xfId="2895" xr:uid="{00000000-0005-0000-0000-0000AF150000}"/>
    <cellStyle name="Normal 26 2 2 2 3 2 5 2" xfId="9382" xr:uid="{00000000-0005-0000-0000-0000B0150000}"/>
    <cellStyle name="Normal 26 2 2 2 3 2 6" xfId="5288" xr:uid="{00000000-0005-0000-0000-0000B1150000}"/>
    <cellStyle name="Normal 26 2 2 2 3 2 6 2" xfId="11151" xr:uid="{00000000-0005-0000-0000-0000B2150000}"/>
    <cellStyle name="Normal 26 2 2 2 3 2 7" xfId="7613" xr:uid="{00000000-0005-0000-0000-0000B3150000}"/>
    <cellStyle name="Normal 26 2 2 2 3 3" xfId="675" xr:uid="{00000000-0005-0000-0000-0000B4150000}"/>
    <cellStyle name="Normal 26 2 2 2 3 3 2" xfId="1745" xr:uid="{00000000-0005-0000-0000-0000B5150000}"/>
    <cellStyle name="Normal 26 2 2 2 3 3 2 2" xfId="4138" xr:uid="{00000000-0005-0000-0000-0000B6150000}"/>
    <cellStyle name="Normal 26 2 2 2 3 3 2 2 2" xfId="10307" xr:uid="{00000000-0005-0000-0000-0000B7150000}"/>
    <cellStyle name="Normal 26 2 2 2 3 3 2 3" xfId="6531" xr:uid="{00000000-0005-0000-0000-0000B8150000}"/>
    <cellStyle name="Normal 26 2 2 2 3 3 2 3 2" xfId="12076" xr:uid="{00000000-0005-0000-0000-0000B9150000}"/>
    <cellStyle name="Normal 26 2 2 2 3 3 2 4" xfId="8538" xr:uid="{00000000-0005-0000-0000-0000BA150000}"/>
    <cellStyle name="Normal 26 2 2 2 3 3 3" xfId="3068" xr:uid="{00000000-0005-0000-0000-0000BB150000}"/>
    <cellStyle name="Normal 26 2 2 2 3 3 3 2" xfId="9531" xr:uid="{00000000-0005-0000-0000-0000BC150000}"/>
    <cellStyle name="Normal 26 2 2 2 3 3 4" xfId="5461" xr:uid="{00000000-0005-0000-0000-0000BD150000}"/>
    <cellStyle name="Normal 26 2 2 2 3 3 4 2" xfId="11300" xr:uid="{00000000-0005-0000-0000-0000BE150000}"/>
    <cellStyle name="Normal 26 2 2 2 3 3 5" xfId="7762" xr:uid="{00000000-0005-0000-0000-0000BF150000}"/>
    <cellStyle name="Normal 26 2 2 2 3 4" xfId="1060" xr:uid="{00000000-0005-0000-0000-0000C0150000}"/>
    <cellStyle name="Normal 26 2 2 2 3 4 2" xfId="2130" xr:uid="{00000000-0005-0000-0000-0000C1150000}"/>
    <cellStyle name="Normal 26 2 2 2 3 4 2 2" xfId="4523" xr:uid="{00000000-0005-0000-0000-0000C2150000}"/>
    <cellStyle name="Normal 26 2 2 2 3 4 2 2 2" xfId="10566" xr:uid="{00000000-0005-0000-0000-0000C3150000}"/>
    <cellStyle name="Normal 26 2 2 2 3 4 2 3" xfId="6916" xr:uid="{00000000-0005-0000-0000-0000C4150000}"/>
    <cellStyle name="Normal 26 2 2 2 3 4 2 3 2" xfId="12335" xr:uid="{00000000-0005-0000-0000-0000C5150000}"/>
    <cellStyle name="Normal 26 2 2 2 3 4 2 4" xfId="8797" xr:uid="{00000000-0005-0000-0000-0000C6150000}"/>
    <cellStyle name="Normal 26 2 2 2 3 4 3" xfId="3453" xr:uid="{00000000-0005-0000-0000-0000C7150000}"/>
    <cellStyle name="Normal 26 2 2 2 3 4 3 2" xfId="9790" xr:uid="{00000000-0005-0000-0000-0000C8150000}"/>
    <cellStyle name="Normal 26 2 2 2 3 4 4" xfId="5846" xr:uid="{00000000-0005-0000-0000-0000C9150000}"/>
    <cellStyle name="Normal 26 2 2 2 3 4 4 2" xfId="11559" xr:uid="{00000000-0005-0000-0000-0000CA150000}"/>
    <cellStyle name="Normal 26 2 2 2 3 4 5" xfId="8021" xr:uid="{00000000-0005-0000-0000-0000CB150000}"/>
    <cellStyle name="Normal 26 2 2 2 3 5" xfId="1444" xr:uid="{00000000-0005-0000-0000-0000CC150000}"/>
    <cellStyle name="Normal 26 2 2 2 3 5 2" xfId="3837" xr:uid="{00000000-0005-0000-0000-0000CD150000}"/>
    <cellStyle name="Normal 26 2 2 2 3 5 2 2" xfId="10048" xr:uid="{00000000-0005-0000-0000-0000CE150000}"/>
    <cellStyle name="Normal 26 2 2 2 3 5 3" xfId="6230" xr:uid="{00000000-0005-0000-0000-0000CF150000}"/>
    <cellStyle name="Normal 26 2 2 2 3 5 3 2" xfId="11817" xr:uid="{00000000-0005-0000-0000-0000D0150000}"/>
    <cellStyle name="Normal 26 2 2 2 3 5 4" xfId="8279" xr:uid="{00000000-0005-0000-0000-0000D1150000}"/>
    <cellStyle name="Normal 26 2 2 2 3 6" xfId="371" xr:uid="{00000000-0005-0000-0000-0000D2150000}"/>
    <cellStyle name="Normal 26 2 2 2 3 6 2" xfId="2767" xr:uid="{00000000-0005-0000-0000-0000D3150000}"/>
    <cellStyle name="Normal 26 2 2 2 3 6 2 2" xfId="9272" xr:uid="{00000000-0005-0000-0000-0000D4150000}"/>
    <cellStyle name="Normal 26 2 2 2 3 6 3" xfId="5160" xr:uid="{00000000-0005-0000-0000-0000D5150000}"/>
    <cellStyle name="Normal 26 2 2 2 3 6 3 2" xfId="11041" xr:uid="{00000000-0005-0000-0000-0000D6150000}"/>
    <cellStyle name="Normal 26 2 2 2 3 6 4" xfId="7503" xr:uid="{00000000-0005-0000-0000-0000D7150000}"/>
    <cellStyle name="Normal 26 2 2 2 3 7" xfId="2512" xr:uid="{00000000-0005-0000-0000-0000D8150000}"/>
    <cellStyle name="Normal 26 2 2 2 3 7 2" xfId="9053" xr:uid="{00000000-0005-0000-0000-0000D9150000}"/>
    <cellStyle name="Normal 26 2 2 2 3 8" xfId="4905" xr:uid="{00000000-0005-0000-0000-0000DA150000}"/>
    <cellStyle name="Normal 26 2 2 2 3 8 2" xfId="10822" xr:uid="{00000000-0005-0000-0000-0000DB150000}"/>
    <cellStyle name="Normal 26 2 2 2 3 9" xfId="7284" xr:uid="{00000000-0005-0000-0000-0000DC150000}"/>
    <cellStyle name="Normal 26 2 2 2 4" xfId="198" xr:uid="{00000000-0005-0000-0000-0000DD150000}"/>
    <cellStyle name="Normal 26 2 2 2 4 2" xfId="717" xr:uid="{00000000-0005-0000-0000-0000DE150000}"/>
    <cellStyle name="Normal 26 2 2 2 4 2 2" xfId="1787" xr:uid="{00000000-0005-0000-0000-0000DF150000}"/>
    <cellStyle name="Normal 26 2 2 2 4 2 2 2" xfId="4180" xr:uid="{00000000-0005-0000-0000-0000E0150000}"/>
    <cellStyle name="Normal 26 2 2 2 4 2 2 2 2" xfId="10343" xr:uid="{00000000-0005-0000-0000-0000E1150000}"/>
    <cellStyle name="Normal 26 2 2 2 4 2 2 3" xfId="6573" xr:uid="{00000000-0005-0000-0000-0000E2150000}"/>
    <cellStyle name="Normal 26 2 2 2 4 2 2 3 2" xfId="12112" xr:uid="{00000000-0005-0000-0000-0000E3150000}"/>
    <cellStyle name="Normal 26 2 2 2 4 2 2 4" xfId="8574" xr:uid="{00000000-0005-0000-0000-0000E4150000}"/>
    <cellStyle name="Normal 26 2 2 2 4 2 3" xfId="3110" xr:uid="{00000000-0005-0000-0000-0000E5150000}"/>
    <cellStyle name="Normal 26 2 2 2 4 2 3 2" xfId="9567" xr:uid="{00000000-0005-0000-0000-0000E6150000}"/>
    <cellStyle name="Normal 26 2 2 2 4 2 4" xfId="5503" xr:uid="{00000000-0005-0000-0000-0000E7150000}"/>
    <cellStyle name="Normal 26 2 2 2 4 2 4 2" xfId="11336" xr:uid="{00000000-0005-0000-0000-0000E8150000}"/>
    <cellStyle name="Normal 26 2 2 2 4 2 5" xfId="7798" xr:uid="{00000000-0005-0000-0000-0000E9150000}"/>
    <cellStyle name="Normal 26 2 2 2 4 3" xfId="1102" xr:uid="{00000000-0005-0000-0000-0000EA150000}"/>
    <cellStyle name="Normal 26 2 2 2 4 3 2" xfId="2172" xr:uid="{00000000-0005-0000-0000-0000EB150000}"/>
    <cellStyle name="Normal 26 2 2 2 4 3 2 2" xfId="4565" xr:uid="{00000000-0005-0000-0000-0000EC150000}"/>
    <cellStyle name="Normal 26 2 2 2 4 3 2 2 2" xfId="10602" xr:uid="{00000000-0005-0000-0000-0000ED150000}"/>
    <cellStyle name="Normal 26 2 2 2 4 3 2 3" xfId="6958" xr:uid="{00000000-0005-0000-0000-0000EE150000}"/>
    <cellStyle name="Normal 26 2 2 2 4 3 2 3 2" xfId="12371" xr:uid="{00000000-0005-0000-0000-0000EF150000}"/>
    <cellStyle name="Normal 26 2 2 2 4 3 2 4" xfId="8833" xr:uid="{00000000-0005-0000-0000-0000F0150000}"/>
    <cellStyle name="Normal 26 2 2 2 4 3 3" xfId="3495" xr:uid="{00000000-0005-0000-0000-0000F1150000}"/>
    <cellStyle name="Normal 26 2 2 2 4 3 3 2" xfId="9826" xr:uid="{00000000-0005-0000-0000-0000F2150000}"/>
    <cellStyle name="Normal 26 2 2 2 4 3 4" xfId="5888" xr:uid="{00000000-0005-0000-0000-0000F3150000}"/>
    <cellStyle name="Normal 26 2 2 2 4 3 4 2" xfId="11595" xr:uid="{00000000-0005-0000-0000-0000F4150000}"/>
    <cellStyle name="Normal 26 2 2 2 4 3 5" xfId="8057" xr:uid="{00000000-0005-0000-0000-0000F5150000}"/>
    <cellStyle name="Normal 26 2 2 2 4 4" xfId="1486" xr:uid="{00000000-0005-0000-0000-0000F6150000}"/>
    <cellStyle name="Normal 26 2 2 2 4 4 2" xfId="3879" xr:uid="{00000000-0005-0000-0000-0000F7150000}"/>
    <cellStyle name="Normal 26 2 2 2 4 4 2 2" xfId="10084" xr:uid="{00000000-0005-0000-0000-0000F8150000}"/>
    <cellStyle name="Normal 26 2 2 2 4 4 3" xfId="6272" xr:uid="{00000000-0005-0000-0000-0000F9150000}"/>
    <cellStyle name="Normal 26 2 2 2 4 4 3 2" xfId="11853" xr:uid="{00000000-0005-0000-0000-0000FA150000}"/>
    <cellStyle name="Normal 26 2 2 2 4 4 4" xfId="8315" xr:uid="{00000000-0005-0000-0000-0000FB150000}"/>
    <cellStyle name="Normal 26 2 2 2 4 5" xfId="414" xr:uid="{00000000-0005-0000-0000-0000FC150000}"/>
    <cellStyle name="Normal 26 2 2 2 4 5 2" xfId="2809" xr:uid="{00000000-0005-0000-0000-0000FD150000}"/>
    <cellStyle name="Normal 26 2 2 2 4 5 2 2" xfId="9308" xr:uid="{00000000-0005-0000-0000-0000FE150000}"/>
    <cellStyle name="Normal 26 2 2 2 4 5 3" xfId="5202" xr:uid="{00000000-0005-0000-0000-0000FF150000}"/>
    <cellStyle name="Normal 26 2 2 2 4 5 3 2" xfId="11077" xr:uid="{00000000-0005-0000-0000-000000160000}"/>
    <cellStyle name="Normal 26 2 2 2 4 5 4" xfId="7539" xr:uid="{00000000-0005-0000-0000-000001160000}"/>
    <cellStyle name="Normal 26 2 2 2 4 6" xfId="2596" xr:uid="{00000000-0005-0000-0000-000002160000}"/>
    <cellStyle name="Normal 26 2 2 2 4 6 2" xfId="9125" xr:uid="{00000000-0005-0000-0000-000003160000}"/>
    <cellStyle name="Normal 26 2 2 2 4 7" xfId="4989" xr:uid="{00000000-0005-0000-0000-000004160000}"/>
    <cellStyle name="Normal 26 2 2 2 4 7 2" xfId="10894" xr:uid="{00000000-0005-0000-0000-000005160000}"/>
    <cellStyle name="Normal 26 2 2 2 4 8" xfId="7356" xr:uid="{00000000-0005-0000-0000-000006160000}"/>
    <cellStyle name="Normal 26 2 2 2 5" xfId="544" xr:uid="{00000000-0005-0000-0000-000007160000}"/>
    <cellStyle name="Normal 26 2 2 2 5 2" xfId="847" xr:uid="{00000000-0005-0000-0000-000008160000}"/>
    <cellStyle name="Normal 26 2 2 2 5 2 2" xfId="1917" xr:uid="{00000000-0005-0000-0000-000009160000}"/>
    <cellStyle name="Normal 26 2 2 2 5 2 2 2" xfId="4310" xr:uid="{00000000-0005-0000-0000-00000A160000}"/>
    <cellStyle name="Normal 26 2 2 2 5 2 2 2 2" xfId="10455" xr:uid="{00000000-0005-0000-0000-00000B160000}"/>
    <cellStyle name="Normal 26 2 2 2 5 2 2 3" xfId="6703" xr:uid="{00000000-0005-0000-0000-00000C160000}"/>
    <cellStyle name="Normal 26 2 2 2 5 2 2 3 2" xfId="12224" xr:uid="{00000000-0005-0000-0000-00000D160000}"/>
    <cellStyle name="Normal 26 2 2 2 5 2 2 4" xfId="8686" xr:uid="{00000000-0005-0000-0000-00000E160000}"/>
    <cellStyle name="Normal 26 2 2 2 5 2 3" xfId="3240" xr:uid="{00000000-0005-0000-0000-00000F160000}"/>
    <cellStyle name="Normal 26 2 2 2 5 2 3 2" xfId="9679" xr:uid="{00000000-0005-0000-0000-000010160000}"/>
    <cellStyle name="Normal 26 2 2 2 5 2 4" xfId="5633" xr:uid="{00000000-0005-0000-0000-000011160000}"/>
    <cellStyle name="Normal 26 2 2 2 5 2 4 2" xfId="11448" xr:uid="{00000000-0005-0000-0000-000012160000}"/>
    <cellStyle name="Normal 26 2 2 2 5 2 5" xfId="7910" xr:uid="{00000000-0005-0000-0000-000013160000}"/>
    <cellStyle name="Normal 26 2 2 2 5 3" xfId="1232" xr:uid="{00000000-0005-0000-0000-000014160000}"/>
    <cellStyle name="Normal 26 2 2 2 5 3 2" xfId="2302" xr:uid="{00000000-0005-0000-0000-000015160000}"/>
    <cellStyle name="Normal 26 2 2 2 5 3 2 2" xfId="4695" xr:uid="{00000000-0005-0000-0000-000016160000}"/>
    <cellStyle name="Normal 26 2 2 2 5 3 2 2 2" xfId="10714" xr:uid="{00000000-0005-0000-0000-000017160000}"/>
    <cellStyle name="Normal 26 2 2 2 5 3 2 3" xfId="7088" xr:uid="{00000000-0005-0000-0000-000018160000}"/>
    <cellStyle name="Normal 26 2 2 2 5 3 2 3 2" xfId="12483" xr:uid="{00000000-0005-0000-0000-000019160000}"/>
    <cellStyle name="Normal 26 2 2 2 5 3 2 4" xfId="8945" xr:uid="{00000000-0005-0000-0000-00001A160000}"/>
    <cellStyle name="Normal 26 2 2 2 5 3 3" xfId="3625" xr:uid="{00000000-0005-0000-0000-00001B160000}"/>
    <cellStyle name="Normal 26 2 2 2 5 3 3 2" xfId="9938" xr:uid="{00000000-0005-0000-0000-00001C160000}"/>
    <cellStyle name="Normal 26 2 2 2 5 3 4" xfId="6018" xr:uid="{00000000-0005-0000-0000-00001D160000}"/>
    <cellStyle name="Normal 26 2 2 2 5 3 4 2" xfId="11707" xr:uid="{00000000-0005-0000-0000-00001E160000}"/>
    <cellStyle name="Normal 26 2 2 2 5 3 5" xfId="8169" xr:uid="{00000000-0005-0000-0000-00001F160000}"/>
    <cellStyle name="Normal 26 2 2 2 5 4" xfId="1616" xr:uid="{00000000-0005-0000-0000-000020160000}"/>
    <cellStyle name="Normal 26 2 2 2 5 4 2" xfId="4009" xr:uid="{00000000-0005-0000-0000-000021160000}"/>
    <cellStyle name="Normal 26 2 2 2 5 4 2 2" xfId="10196" xr:uid="{00000000-0005-0000-0000-000022160000}"/>
    <cellStyle name="Normal 26 2 2 2 5 4 3" xfId="6402" xr:uid="{00000000-0005-0000-0000-000023160000}"/>
    <cellStyle name="Normal 26 2 2 2 5 4 3 2" xfId="11965" xr:uid="{00000000-0005-0000-0000-000024160000}"/>
    <cellStyle name="Normal 26 2 2 2 5 4 4" xfId="8427" xr:uid="{00000000-0005-0000-0000-000025160000}"/>
    <cellStyle name="Normal 26 2 2 2 5 5" xfId="2939" xr:uid="{00000000-0005-0000-0000-000026160000}"/>
    <cellStyle name="Normal 26 2 2 2 5 5 2" xfId="9420" xr:uid="{00000000-0005-0000-0000-000027160000}"/>
    <cellStyle name="Normal 26 2 2 2 5 6" xfId="5332" xr:uid="{00000000-0005-0000-0000-000028160000}"/>
    <cellStyle name="Normal 26 2 2 2 5 6 2" xfId="11189" xr:uid="{00000000-0005-0000-0000-000029160000}"/>
    <cellStyle name="Normal 26 2 2 2 5 7" xfId="7651" xr:uid="{00000000-0005-0000-0000-00002A160000}"/>
    <cellStyle name="Normal 26 2 2 2 6" xfId="589" xr:uid="{00000000-0005-0000-0000-00002B160000}"/>
    <cellStyle name="Normal 26 2 2 2 6 2" xfId="1659" xr:uid="{00000000-0005-0000-0000-00002C160000}"/>
    <cellStyle name="Normal 26 2 2 2 6 2 2" xfId="4052" xr:uid="{00000000-0005-0000-0000-00002D160000}"/>
    <cellStyle name="Normal 26 2 2 2 6 2 2 2" xfId="10233" xr:uid="{00000000-0005-0000-0000-00002E160000}"/>
    <cellStyle name="Normal 26 2 2 2 6 2 3" xfId="6445" xr:uid="{00000000-0005-0000-0000-00002F160000}"/>
    <cellStyle name="Normal 26 2 2 2 6 2 3 2" xfId="12002" xr:uid="{00000000-0005-0000-0000-000030160000}"/>
    <cellStyle name="Normal 26 2 2 2 6 2 4" xfId="8464" xr:uid="{00000000-0005-0000-0000-000031160000}"/>
    <cellStyle name="Normal 26 2 2 2 6 3" xfId="2982" xr:uid="{00000000-0005-0000-0000-000032160000}"/>
    <cellStyle name="Normal 26 2 2 2 6 3 2" xfId="9457" xr:uid="{00000000-0005-0000-0000-000033160000}"/>
    <cellStyle name="Normal 26 2 2 2 6 4" xfId="5375" xr:uid="{00000000-0005-0000-0000-000034160000}"/>
    <cellStyle name="Normal 26 2 2 2 6 4 2" xfId="11226" xr:uid="{00000000-0005-0000-0000-000035160000}"/>
    <cellStyle name="Normal 26 2 2 2 6 5" xfId="7688" xr:uid="{00000000-0005-0000-0000-000036160000}"/>
    <cellStyle name="Normal 26 2 2 2 7" xfId="974" xr:uid="{00000000-0005-0000-0000-000037160000}"/>
    <cellStyle name="Normal 26 2 2 2 7 2" xfId="2044" xr:uid="{00000000-0005-0000-0000-000038160000}"/>
    <cellStyle name="Normal 26 2 2 2 7 2 2" xfId="4437" xr:uid="{00000000-0005-0000-0000-000039160000}"/>
    <cellStyle name="Normal 26 2 2 2 7 2 2 2" xfId="10492" xr:uid="{00000000-0005-0000-0000-00003A160000}"/>
    <cellStyle name="Normal 26 2 2 2 7 2 3" xfId="6830" xr:uid="{00000000-0005-0000-0000-00003B160000}"/>
    <cellStyle name="Normal 26 2 2 2 7 2 3 2" xfId="12261" xr:uid="{00000000-0005-0000-0000-00003C160000}"/>
    <cellStyle name="Normal 26 2 2 2 7 2 4" xfId="8723" xr:uid="{00000000-0005-0000-0000-00003D160000}"/>
    <cellStyle name="Normal 26 2 2 2 7 3" xfId="3367" xr:uid="{00000000-0005-0000-0000-00003E160000}"/>
    <cellStyle name="Normal 26 2 2 2 7 3 2" xfId="9716" xr:uid="{00000000-0005-0000-0000-00003F160000}"/>
    <cellStyle name="Normal 26 2 2 2 7 4" xfId="5760" xr:uid="{00000000-0005-0000-0000-000040160000}"/>
    <cellStyle name="Normal 26 2 2 2 7 4 2" xfId="11485" xr:uid="{00000000-0005-0000-0000-000041160000}"/>
    <cellStyle name="Normal 26 2 2 2 7 5" xfId="7947" xr:uid="{00000000-0005-0000-0000-000042160000}"/>
    <cellStyle name="Normal 26 2 2 2 8" xfId="1358" xr:uid="{00000000-0005-0000-0000-000043160000}"/>
    <cellStyle name="Normal 26 2 2 2 8 2" xfId="3751" xr:uid="{00000000-0005-0000-0000-000044160000}"/>
    <cellStyle name="Normal 26 2 2 2 8 2 2" xfId="9974" xr:uid="{00000000-0005-0000-0000-000045160000}"/>
    <cellStyle name="Normal 26 2 2 2 8 3" xfId="6144" xr:uid="{00000000-0005-0000-0000-000046160000}"/>
    <cellStyle name="Normal 26 2 2 2 8 3 2" xfId="11743" xr:uid="{00000000-0005-0000-0000-000047160000}"/>
    <cellStyle name="Normal 26 2 2 2 8 4" xfId="8205" xr:uid="{00000000-0005-0000-0000-000048160000}"/>
    <cellStyle name="Normal 26 2 2 2 9" xfId="283" xr:uid="{00000000-0005-0000-0000-000049160000}"/>
    <cellStyle name="Normal 26 2 2 2 9 2" xfId="2681" xr:uid="{00000000-0005-0000-0000-00004A160000}"/>
    <cellStyle name="Normal 26 2 2 2 9 2 2" xfId="9198" xr:uid="{00000000-0005-0000-0000-00004B160000}"/>
    <cellStyle name="Normal 26 2 2 2 9 3" xfId="5074" xr:uid="{00000000-0005-0000-0000-00004C160000}"/>
    <cellStyle name="Normal 26 2 2 2 9 3 2" xfId="10967" xr:uid="{00000000-0005-0000-0000-00004D160000}"/>
    <cellStyle name="Normal 26 2 2 2 9 4" xfId="7429" xr:uid="{00000000-0005-0000-0000-00004E160000}"/>
    <cellStyle name="Normal 26 2 2 3" xfId="49" xr:uid="{00000000-0005-0000-0000-00004F160000}"/>
    <cellStyle name="Normal 26 2 2 3 10" xfId="2447" xr:uid="{00000000-0005-0000-0000-000050160000}"/>
    <cellStyle name="Normal 26 2 2 3 10 2" xfId="8998" xr:uid="{00000000-0005-0000-0000-000051160000}"/>
    <cellStyle name="Normal 26 2 2 3 11" xfId="4840" xr:uid="{00000000-0005-0000-0000-000052160000}"/>
    <cellStyle name="Normal 26 2 2 3 11 2" xfId="10767" xr:uid="{00000000-0005-0000-0000-000053160000}"/>
    <cellStyle name="Normal 26 2 2 3 12" xfId="7229" xr:uid="{00000000-0005-0000-0000-000054160000}"/>
    <cellStyle name="Normal 26 2 2 3 2" xfId="91" xr:uid="{00000000-0005-0000-0000-000055160000}"/>
    <cellStyle name="Normal 26 2 2 3 2 2" xfId="175" xr:uid="{00000000-0005-0000-0000-000056160000}"/>
    <cellStyle name="Normal 26 2 2 3 2 2 2" xfId="778" xr:uid="{00000000-0005-0000-0000-000057160000}"/>
    <cellStyle name="Normal 26 2 2 3 2 2 2 2" xfId="1848" xr:uid="{00000000-0005-0000-0000-000058160000}"/>
    <cellStyle name="Normal 26 2 2 3 2 2 2 2 2" xfId="4241" xr:uid="{00000000-0005-0000-0000-000059160000}"/>
    <cellStyle name="Normal 26 2 2 3 2 2 2 2 2 2" xfId="10396" xr:uid="{00000000-0005-0000-0000-00005A160000}"/>
    <cellStyle name="Normal 26 2 2 3 2 2 2 2 3" xfId="6634" xr:uid="{00000000-0005-0000-0000-00005B160000}"/>
    <cellStyle name="Normal 26 2 2 3 2 2 2 2 3 2" xfId="12165" xr:uid="{00000000-0005-0000-0000-00005C160000}"/>
    <cellStyle name="Normal 26 2 2 3 2 2 2 2 4" xfId="8627" xr:uid="{00000000-0005-0000-0000-00005D160000}"/>
    <cellStyle name="Normal 26 2 2 3 2 2 2 3" xfId="3171" xr:uid="{00000000-0005-0000-0000-00005E160000}"/>
    <cellStyle name="Normal 26 2 2 3 2 2 2 3 2" xfId="9620" xr:uid="{00000000-0005-0000-0000-00005F160000}"/>
    <cellStyle name="Normal 26 2 2 3 2 2 2 4" xfId="5564" xr:uid="{00000000-0005-0000-0000-000060160000}"/>
    <cellStyle name="Normal 26 2 2 3 2 2 2 4 2" xfId="11389" xr:uid="{00000000-0005-0000-0000-000061160000}"/>
    <cellStyle name="Normal 26 2 2 3 2 2 2 5" xfId="7851" xr:uid="{00000000-0005-0000-0000-000062160000}"/>
    <cellStyle name="Normal 26 2 2 3 2 2 3" xfId="1163" xr:uid="{00000000-0005-0000-0000-000063160000}"/>
    <cellStyle name="Normal 26 2 2 3 2 2 3 2" xfId="2233" xr:uid="{00000000-0005-0000-0000-000064160000}"/>
    <cellStyle name="Normal 26 2 2 3 2 2 3 2 2" xfId="4626" xr:uid="{00000000-0005-0000-0000-000065160000}"/>
    <cellStyle name="Normal 26 2 2 3 2 2 3 2 2 2" xfId="10655" xr:uid="{00000000-0005-0000-0000-000066160000}"/>
    <cellStyle name="Normal 26 2 2 3 2 2 3 2 3" xfId="7019" xr:uid="{00000000-0005-0000-0000-000067160000}"/>
    <cellStyle name="Normal 26 2 2 3 2 2 3 2 3 2" xfId="12424" xr:uid="{00000000-0005-0000-0000-000068160000}"/>
    <cellStyle name="Normal 26 2 2 3 2 2 3 2 4" xfId="8886" xr:uid="{00000000-0005-0000-0000-000069160000}"/>
    <cellStyle name="Normal 26 2 2 3 2 2 3 3" xfId="3556" xr:uid="{00000000-0005-0000-0000-00006A160000}"/>
    <cellStyle name="Normal 26 2 2 3 2 2 3 3 2" xfId="9879" xr:uid="{00000000-0005-0000-0000-00006B160000}"/>
    <cellStyle name="Normal 26 2 2 3 2 2 3 4" xfId="5949" xr:uid="{00000000-0005-0000-0000-00006C160000}"/>
    <cellStyle name="Normal 26 2 2 3 2 2 3 4 2" xfId="11648" xr:uid="{00000000-0005-0000-0000-00006D160000}"/>
    <cellStyle name="Normal 26 2 2 3 2 2 3 5" xfId="8110" xr:uid="{00000000-0005-0000-0000-00006E160000}"/>
    <cellStyle name="Normal 26 2 2 3 2 2 4" xfId="1547" xr:uid="{00000000-0005-0000-0000-00006F160000}"/>
    <cellStyle name="Normal 26 2 2 3 2 2 4 2" xfId="3940" xr:uid="{00000000-0005-0000-0000-000070160000}"/>
    <cellStyle name="Normal 26 2 2 3 2 2 4 2 2" xfId="10137" xr:uid="{00000000-0005-0000-0000-000071160000}"/>
    <cellStyle name="Normal 26 2 2 3 2 2 4 3" xfId="6333" xr:uid="{00000000-0005-0000-0000-000072160000}"/>
    <cellStyle name="Normal 26 2 2 3 2 2 4 3 2" xfId="11906" xr:uid="{00000000-0005-0000-0000-000073160000}"/>
    <cellStyle name="Normal 26 2 2 3 2 2 4 4" xfId="8368" xr:uid="{00000000-0005-0000-0000-000074160000}"/>
    <cellStyle name="Normal 26 2 2 3 2 2 5" xfId="475" xr:uid="{00000000-0005-0000-0000-000075160000}"/>
    <cellStyle name="Normal 26 2 2 3 2 2 5 2" xfId="2870" xr:uid="{00000000-0005-0000-0000-000076160000}"/>
    <cellStyle name="Normal 26 2 2 3 2 2 5 2 2" xfId="9361" xr:uid="{00000000-0005-0000-0000-000077160000}"/>
    <cellStyle name="Normal 26 2 2 3 2 2 5 3" xfId="5263" xr:uid="{00000000-0005-0000-0000-000078160000}"/>
    <cellStyle name="Normal 26 2 2 3 2 2 5 3 2" xfId="11130" xr:uid="{00000000-0005-0000-0000-000079160000}"/>
    <cellStyle name="Normal 26 2 2 3 2 2 5 4" xfId="7592" xr:uid="{00000000-0005-0000-0000-00007A160000}"/>
    <cellStyle name="Normal 26 2 2 3 2 2 6" xfId="2573" xr:uid="{00000000-0005-0000-0000-00007B160000}"/>
    <cellStyle name="Normal 26 2 2 3 2 2 6 2" xfId="9106" xr:uid="{00000000-0005-0000-0000-00007C160000}"/>
    <cellStyle name="Normal 26 2 2 3 2 2 7" xfId="4966" xr:uid="{00000000-0005-0000-0000-00007D160000}"/>
    <cellStyle name="Normal 26 2 2 3 2 2 7 2" xfId="10875" xr:uid="{00000000-0005-0000-0000-00007E160000}"/>
    <cellStyle name="Normal 26 2 2 3 2 2 8" xfId="7337" xr:uid="{00000000-0005-0000-0000-00007F160000}"/>
    <cellStyle name="Normal 26 2 2 3 2 3" xfId="259" xr:uid="{00000000-0005-0000-0000-000080160000}"/>
    <cellStyle name="Normal 26 2 2 3 2 3 2" xfId="1720" xr:uid="{00000000-0005-0000-0000-000081160000}"/>
    <cellStyle name="Normal 26 2 2 3 2 3 2 2" xfId="4113" xr:uid="{00000000-0005-0000-0000-000082160000}"/>
    <cellStyle name="Normal 26 2 2 3 2 3 2 2 2" xfId="10286" xr:uid="{00000000-0005-0000-0000-000083160000}"/>
    <cellStyle name="Normal 26 2 2 3 2 3 2 3" xfId="6506" xr:uid="{00000000-0005-0000-0000-000084160000}"/>
    <cellStyle name="Normal 26 2 2 3 2 3 2 3 2" xfId="12055" xr:uid="{00000000-0005-0000-0000-000085160000}"/>
    <cellStyle name="Normal 26 2 2 3 2 3 2 4" xfId="8517" xr:uid="{00000000-0005-0000-0000-000086160000}"/>
    <cellStyle name="Normal 26 2 2 3 2 3 3" xfId="650" xr:uid="{00000000-0005-0000-0000-000087160000}"/>
    <cellStyle name="Normal 26 2 2 3 2 3 3 2" xfId="3043" xr:uid="{00000000-0005-0000-0000-000088160000}"/>
    <cellStyle name="Normal 26 2 2 3 2 3 3 2 2" xfId="9510" xr:uid="{00000000-0005-0000-0000-000089160000}"/>
    <cellStyle name="Normal 26 2 2 3 2 3 3 3" xfId="5436" xr:uid="{00000000-0005-0000-0000-00008A160000}"/>
    <cellStyle name="Normal 26 2 2 3 2 3 3 3 2" xfId="11279" xr:uid="{00000000-0005-0000-0000-00008B160000}"/>
    <cellStyle name="Normal 26 2 2 3 2 3 3 4" xfId="7741" xr:uid="{00000000-0005-0000-0000-00008C160000}"/>
    <cellStyle name="Normal 26 2 2 3 2 3 4" xfId="2657" xr:uid="{00000000-0005-0000-0000-00008D160000}"/>
    <cellStyle name="Normal 26 2 2 3 2 3 4 2" xfId="9178" xr:uid="{00000000-0005-0000-0000-00008E160000}"/>
    <cellStyle name="Normal 26 2 2 3 2 3 5" xfId="5050" xr:uid="{00000000-0005-0000-0000-00008F160000}"/>
    <cellStyle name="Normal 26 2 2 3 2 3 5 2" xfId="10947" xr:uid="{00000000-0005-0000-0000-000090160000}"/>
    <cellStyle name="Normal 26 2 2 3 2 3 6" xfId="7409" xr:uid="{00000000-0005-0000-0000-000091160000}"/>
    <cellStyle name="Normal 26 2 2 3 2 4" xfId="1035" xr:uid="{00000000-0005-0000-0000-000092160000}"/>
    <cellStyle name="Normal 26 2 2 3 2 4 2" xfId="2105" xr:uid="{00000000-0005-0000-0000-000093160000}"/>
    <cellStyle name="Normal 26 2 2 3 2 4 2 2" xfId="4498" xr:uid="{00000000-0005-0000-0000-000094160000}"/>
    <cellStyle name="Normal 26 2 2 3 2 4 2 2 2" xfId="10545" xr:uid="{00000000-0005-0000-0000-000095160000}"/>
    <cellStyle name="Normal 26 2 2 3 2 4 2 3" xfId="6891" xr:uid="{00000000-0005-0000-0000-000096160000}"/>
    <cellStyle name="Normal 26 2 2 3 2 4 2 3 2" xfId="12314" xr:uid="{00000000-0005-0000-0000-000097160000}"/>
    <cellStyle name="Normal 26 2 2 3 2 4 2 4" xfId="8776" xr:uid="{00000000-0005-0000-0000-000098160000}"/>
    <cellStyle name="Normal 26 2 2 3 2 4 3" xfId="3428" xr:uid="{00000000-0005-0000-0000-000099160000}"/>
    <cellStyle name="Normal 26 2 2 3 2 4 3 2" xfId="9769" xr:uid="{00000000-0005-0000-0000-00009A160000}"/>
    <cellStyle name="Normal 26 2 2 3 2 4 4" xfId="5821" xr:uid="{00000000-0005-0000-0000-00009B160000}"/>
    <cellStyle name="Normal 26 2 2 3 2 4 4 2" xfId="11538" xr:uid="{00000000-0005-0000-0000-00009C160000}"/>
    <cellStyle name="Normal 26 2 2 3 2 4 5" xfId="8000" xr:uid="{00000000-0005-0000-0000-00009D160000}"/>
    <cellStyle name="Normal 26 2 2 3 2 5" xfId="1419" xr:uid="{00000000-0005-0000-0000-00009E160000}"/>
    <cellStyle name="Normal 26 2 2 3 2 5 2" xfId="3812" xr:uid="{00000000-0005-0000-0000-00009F160000}"/>
    <cellStyle name="Normal 26 2 2 3 2 5 2 2" xfId="10027" xr:uid="{00000000-0005-0000-0000-0000A0160000}"/>
    <cellStyle name="Normal 26 2 2 3 2 5 3" xfId="6205" xr:uid="{00000000-0005-0000-0000-0000A1160000}"/>
    <cellStyle name="Normal 26 2 2 3 2 5 3 2" xfId="11796" xr:uid="{00000000-0005-0000-0000-0000A2160000}"/>
    <cellStyle name="Normal 26 2 2 3 2 5 4" xfId="8258" xr:uid="{00000000-0005-0000-0000-0000A3160000}"/>
    <cellStyle name="Normal 26 2 2 3 2 6" xfId="344" xr:uid="{00000000-0005-0000-0000-0000A4160000}"/>
    <cellStyle name="Normal 26 2 2 3 2 6 2" xfId="2742" xr:uid="{00000000-0005-0000-0000-0000A5160000}"/>
    <cellStyle name="Normal 26 2 2 3 2 6 2 2" xfId="9251" xr:uid="{00000000-0005-0000-0000-0000A6160000}"/>
    <cellStyle name="Normal 26 2 2 3 2 6 3" xfId="5135" xr:uid="{00000000-0005-0000-0000-0000A7160000}"/>
    <cellStyle name="Normal 26 2 2 3 2 6 3 2" xfId="11020" xr:uid="{00000000-0005-0000-0000-0000A8160000}"/>
    <cellStyle name="Normal 26 2 2 3 2 6 4" xfId="7482" xr:uid="{00000000-0005-0000-0000-0000A9160000}"/>
    <cellStyle name="Normal 26 2 2 3 2 7" xfId="2489" xr:uid="{00000000-0005-0000-0000-0000AA160000}"/>
    <cellStyle name="Normal 26 2 2 3 2 7 2" xfId="9034" xr:uid="{00000000-0005-0000-0000-0000AB160000}"/>
    <cellStyle name="Normal 26 2 2 3 2 8" xfId="4882" xr:uid="{00000000-0005-0000-0000-0000AC160000}"/>
    <cellStyle name="Normal 26 2 2 3 2 8 2" xfId="10803" xr:uid="{00000000-0005-0000-0000-0000AD160000}"/>
    <cellStyle name="Normal 26 2 2 3 2 9" xfId="7265" xr:uid="{00000000-0005-0000-0000-0000AE160000}"/>
    <cellStyle name="Normal 26 2 2 3 3" xfId="133" xr:uid="{00000000-0005-0000-0000-0000AF160000}"/>
    <cellStyle name="Normal 26 2 2 3 3 2" xfId="519" xr:uid="{00000000-0005-0000-0000-0000B0160000}"/>
    <cellStyle name="Normal 26 2 2 3 3 2 2" xfId="822" xr:uid="{00000000-0005-0000-0000-0000B1160000}"/>
    <cellStyle name="Normal 26 2 2 3 3 2 2 2" xfId="1892" xr:uid="{00000000-0005-0000-0000-0000B2160000}"/>
    <cellStyle name="Normal 26 2 2 3 3 2 2 2 2" xfId="4285" xr:uid="{00000000-0005-0000-0000-0000B3160000}"/>
    <cellStyle name="Normal 26 2 2 3 3 2 2 2 2 2" xfId="10434" xr:uid="{00000000-0005-0000-0000-0000B4160000}"/>
    <cellStyle name="Normal 26 2 2 3 3 2 2 2 3" xfId="6678" xr:uid="{00000000-0005-0000-0000-0000B5160000}"/>
    <cellStyle name="Normal 26 2 2 3 3 2 2 2 3 2" xfId="12203" xr:uid="{00000000-0005-0000-0000-0000B6160000}"/>
    <cellStyle name="Normal 26 2 2 3 3 2 2 2 4" xfId="8665" xr:uid="{00000000-0005-0000-0000-0000B7160000}"/>
    <cellStyle name="Normal 26 2 2 3 3 2 2 3" xfId="3215" xr:uid="{00000000-0005-0000-0000-0000B8160000}"/>
    <cellStyle name="Normal 26 2 2 3 3 2 2 3 2" xfId="9658" xr:uid="{00000000-0005-0000-0000-0000B9160000}"/>
    <cellStyle name="Normal 26 2 2 3 3 2 2 4" xfId="5608" xr:uid="{00000000-0005-0000-0000-0000BA160000}"/>
    <cellStyle name="Normal 26 2 2 3 3 2 2 4 2" xfId="11427" xr:uid="{00000000-0005-0000-0000-0000BB160000}"/>
    <cellStyle name="Normal 26 2 2 3 3 2 2 5" xfId="7889" xr:uid="{00000000-0005-0000-0000-0000BC160000}"/>
    <cellStyle name="Normal 26 2 2 3 3 2 3" xfId="1207" xr:uid="{00000000-0005-0000-0000-0000BD160000}"/>
    <cellStyle name="Normal 26 2 2 3 3 2 3 2" xfId="2277" xr:uid="{00000000-0005-0000-0000-0000BE160000}"/>
    <cellStyle name="Normal 26 2 2 3 3 2 3 2 2" xfId="4670" xr:uid="{00000000-0005-0000-0000-0000BF160000}"/>
    <cellStyle name="Normal 26 2 2 3 3 2 3 2 2 2" xfId="10693" xr:uid="{00000000-0005-0000-0000-0000C0160000}"/>
    <cellStyle name="Normal 26 2 2 3 3 2 3 2 3" xfId="7063" xr:uid="{00000000-0005-0000-0000-0000C1160000}"/>
    <cellStyle name="Normal 26 2 2 3 3 2 3 2 3 2" xfId="12462" xr:uid="{00000000-0005-0000-0000-0000C2160000}"/>
    <cellStyle name="Normal 26 2 2 3 3 2 3 2 4" xfId="8924" xr:uid="{00000000-0005-0000-0000-0000C3160000}"/>
    <cellStyle name="Normal 26 2 2 3 3 2 3 3" xfId="3600" xr:uid="{00000000-0005-0000-0000-0000C4160000}"/>
    <cellStyle name="Normal 26 2 2 3 3 2 3 3 2" xfId="9917" xr:uid="{00000000-0005-0000-0000-0000C5160000}"/>
    <cellStyle name="Normal 26 2 2 3 3 2 3 4" xfId="5993" xr:uid="{00000000-0005-0000-0000-0000C6160000}"/>
    <cellStyle name="Normal 26 2 2 3 3 2 3 4 2" xfId="11686" xr:uid="{00000000-0005-0000-0000-0000C7160000}"/>
    <cellStyle name="Normal 26 2 2 3 3 2 3 5" xfId="8148" xr:uid="{00000000-0005-0000-0000-0000C8160000}"/>
    <cellStyle name="Normal 26 2 2 3 3 2 4" xfId="1591" xr:uid="{00000000-0005-0000-0000-0000C9160000}"/>
    <cellStyle name="Normal 26 2 2 3 3 2 4 2" xfId="3984" xr:uid="{00000000-0005-0000-0000-0000CA160000}"/>
    <cellStyle name="Normal 26 2 2 3 3 2 4 2 2" xfId="10175" xr:uid="{00000000-0005-0000-0000-0000CB160000}"/>
    <cellStyle name="Normal 26 2 2 3 3 2 4 3" xfId="6377" xr:uid="{00000000-0005-0000-0000-0000CC160000}"/>
    <cellStyle name="Normal 26 2 2 3 3 2 4 3 2" xfId="11944" xr:uid="{00000000-0005-0000-0000-0000CD160000}"/>
    <cellStyle name="Normal 26 2 2 3 3 2 4 4" xfId="8406" xr:uid="{00000000-0005-0000-0000-0000CE160000}"/>
    <cellStyle name="Normal 26 2 2 3 3 2 5" xfId="2914" xr:uid="{00000000-0005-0000-0000-0000CF160000}"/>
    <cellStyle name="Normal 26 2 2 3 3 2 5 2" xfId="9399" xr:uid="{00000000-0005-0000-0000-0000D0160000}"/>
    <cellStyle name="Normal 26 2 2 3 3 2 6" xfId="5307" xr:uid="{00000000-0005-0000-0000-0000D1160000}"/>
    <cellStyle name="Normal 26 2 2 3 3 2 6 2" xfId="11168" xr:uid="{00000000-0005-0000-0000-0000D2160000}"/>
    <cellStyle name="Normal 26 2 2 3 3 2 7" xfId="7630" xr:uid="{00000000-0005-0000-0000-0000D3160000}"/>
    <cellStyle name="Normal 26 2 2 3 3 3" xfId="694" xr:uid="{00000000-0005-0000-0000-0000D4160000}"/>
    <cellStyle name="Normal 26 2 2 3 3 3 2" xfId="1764" xr:uid="{00000000-0005-0000-0000-0000D5160000}"/>
    <cellStyle name="Normal 26 2 2 3 3 3 2 2" xfId="4157" xr:uid="{00000000-0005-0000-0000-0000D6160000}"/>
    <cellStyle name="Normal 26 2 2 3 3 3 2 2 2" xfId="10324" xr:uid="{00000000-0005-0000-0000-0000D7160000}"/>
    <cellStyle name="Normal 26 2 2 3 3 3 2 3" xfId="6550" xr:uid="{00000000-0005-0000-0000-0000D8160000}"/>
    <cellStyle name="Normal 26 2 2 3 3 3 2 3 2" xfId="12093" xr:uid="{00000000-0005-0000-0000-0000D9160000}"/>
    <cellStyle name="Normal 26 2 2 3 3 3 2 4" xfId="8555" xr:uid="{00000000-0005-0000-0000-0000DA160000}"/>
    <cellStyle name="Normal 26 2 2 3 3 3 3" xfId="3087" xr:uid="{00000000-0005-0000-0000-0000DB160000}"/>
    <cellStyle name="Normal 26 2 2 3 3 3 3 2" xfId="9548" xr:uid="{00000000-0005-0000-0000-0000DC160000}"/>
    <cellStyle name="Normal 26 2 2 3 3 3 4" xfId="5480" xr:uid="{00000000-0005-0000-0000-0000DD160000}"/>
    <cellStyle name="Normal 26 2 2 3 3 3 4 2" xfId="11317" xr:uid="{00000000-0005-0000-0000-0000DE160000}"/>
    <cellStyle name="Normal 26 2 2 3 3 3 5" xfId="7779" xr:uid="{00000000-0005-0000-0000-0000DF160000}"/>
    <cellStyle name="Normal 26 2 2 3 3 4" xfId="1079" xr:uid="{00000000-0005-0000-0000-0000E0160000}"/>
    <cellStyle name="Normal 26 2 2 3 3 4 2" xfId="2149" xr:uid="{00000000-0005-0000-0000-0000E1160000}"/>
    <cellStyle name="Normal 26 2 2 3 3 4 2 2" xfId="4542" xr:uid="{00000000-0005-0000-0000-0000E2160000}"/>
    <cellStyle name="Normal 26 2 2 3 3 4 2 2 2" xfId="10583" xr:uid="{00000000-0005-0000-0000-0000E3160000}"/>
    <cellStyle name="Normal 26 2 2 3 3 4 2 3" xfId="6935" xr:uid="{00000000-0005-0000-0000-0000E4160000}"/>
    <cellStyle name="Normal 26 2 2 3 3 4 2 3 2" xfId="12352" xr:uid="{00000000-0005-0000-0000-0000E5160000}"/>
    <cellStyle name="Normal 26 2 2 3 3 4 2 4" xfId="8814" xr:uid="{00000000-0005-0000-0000-0000E6160000}"/>
    <cellStyle name="Normal 26 2 2 3 3 4 3" xfId="3472" xr:uid="{00000000-0005-0000-0000-0000E7160000}"/>
    <cellStyle name="Normal 26 2 2 3 3 4 3 2" xfId="9807" xr:uid="{00000000-0005-0000-0000-0000E8160000}"/>
    <cellStyle name="Normal 26 2 2 3 3 4 4" xfId="5865" xr:uid="{00000000-0005-0000-0000-0000E9160000}"/>
    <cellStyle name="Normal 26 2 2 3 3 4 4 2" xfId="11576" xr:uid="{00000000-0005-0000-0000-0000EA160000}"/>
    <cellStyle name="Normal 26 2 2 3 3 4 5" xfId="8038" xr:uid="{00000000-0005-0000-0000-0000EB160000}"/>
    <cellStyle name="Normal 26 2 2 3 3 5" xfId="1463" xr:uid="{00000000-0005-0000-0000-0000EC160000}"/>
    <cellStyle name="Normal 26 2 2 3 3 5 2" xfId="3856" xr:uid="{00000000-0005-0000-0000-0000ED160000}"/>
    <cellStyle name="Normal 26 2 2 3 3 5 2 2" xfId="10065" xr:uid="{00000000-0005-0000-0000-0000EE160000}"/>
    <cellStyle name="Normal 26 2 2 3 3 5 3" xfId="6249" xr:uid="{00000000-0005-0000-0000-0000EF160000}"/>
    <cellStyle name="Normal 26 2 2 3 3 5 3 2" xfId="11834" xr:uid="{00000000-0005-0000-0000-0000F0160000}"/>
    <cellStyle name="Normal 26 2 2 3 3 5 4" xfId="8296" xr:uid="{00000000-0005-0000-0000-0000F1160000}"/>
    <cellStyle name="Normal 26 2 2 3 3 6" xfId="390" xr:uid="{00000000-0005-0000-0000-0000F2160000}"/>
    <cellStyle name="Normal 26 2 2 3 3 6 2" xfId="2786" xr:uid="{00000000-0005-0000-0000-0000F3160000}"/>
    <cellStyle name="Normal 26 2 2 3 3 6 2 2" xfId="9289" xr:uid="{00000000-0005-0000-0000-0000F4160000}"/>
    <cellStyle name="Normal 26 2 2 3 3 6 3" xfId="5179" xr:uid="{00000000-0005-0000-0000-0000F5160000}"/>
    <cellStyle name="Normal 26 2 2 3 3 6 3 2" xfId="11058" xr:uid="{00000000-0005-0000-0000-0000F6160000}"/>
    <cellStyle name="Normal 26 2 2 3 3 6 4" xfId="7520" xr:uid="{00000000-0005-0000-0000-0000F7160000}"/>
    <cellStyle name="Normal 26 2 2 3 3 7" xfId="2531" xr:uid="{00000000-0005-0000-0000-0000F8160000}"/>
    <cellStyle name="Normal 26 2 2 3 3 7 2" xfId="9070" xr:uid="{00000000-0005-0000-0000-0000F9160000}"/>
    <cellStyle name="Normal 26 2 2 3 3 8" xfId="4924" xr:uid="{00000000-0005-0000-0000-0000FA160000}"/>
    <cellStyle name="Normal 26 2 2 3 3 8 2" xfId="10839" xr:uid="{00000000-0005-0000-0000-0000FB160000}"/>
    <cellStyle name="Normal 26 2 2 3 3 9" xfId="7301" xr:uid="{00000000-0005-0000-0000-0000FC160000}"/>
    <cellStyle name="Normal 26 2 2 3 4" xfId="217" xr:uid="{00000000-0005-0000-0000-0000FD160000}"/>
    <cellStyle name="Normal 26 2 2 3 4 2" xfId="736" xr:uid="{00000000-0005-0000-0000-0000FE160000}"/>
    <cellStyle name="Normal 26 2 2 3 4 2 2" xfId="1806" xr:uid="{00000000-0005-0000-0000-0000FF160000}"/>
    <cellStyle name="Normal 26 2 2 3 4 2 2 2" xfId="4199" xr:uid="{00000000-0005-0000-0000-000000170000}"/>
    <cellStyle name="Normal 26 2 2 3 4 2 2 2 2" xfId="10360" xr:uid="{00000000-0005-0000-0000-000001170000}"/>
    <cellStyle name="Normal 26 2 2 3 4 2 2 3" xfId="6592" xr:uid="{00000000-0005-0000-0000-000002170000}"/>
    <cellStyle name="Normal 26 2 2 3 4 2 2 3 2" xfId="12129" xr:uid="{00000000-0005-0000-0000-000003170000}"/>
    <cellStyle name="Normal 26 2 2 3 4 2 2 4" xfId="8591" xr:uid="{00000000-0005-0000-0000-000004170000}"/>
    <cellStyle name="Normal 26 2 2 3 4 2 3" xfId="3129" xr:uid="{00000000-0005-0000-0000-000005170000}"/>
    <cellStyle name="Normal 26 2 2 3 4 2 3 2" xfId="9584" xr:uid="{00000000-0005-0000-0000-000006170000}"/>
    <cellStyle name="Normal 26 2 2 3 4 2 4" xfId="5522" xr:uid="{00000000-0005-0000-0000-000007170000}"/>
    <cellStyle name="Normal 26 2 2 3 4 2 4 2" xfId="11353" xr:uid="{00000000-0005-0000-0000-000008170000}"/>
    <cellStyle name="Normal 26 2 2 3 4 2 5" xfId="7815" xr:uid="{00000000-0005-0000-0000-000009170000}"/>
    <cellStyle name="Normal 26 2 2 3 4 3" xfId="1121" xr:uid="{00000000-0005-0000-0000-00000A170000}"/>
    <cellStyle name="Normal 26 2 2 3 4 3 2" xfId="2191" xr:uid="{00000000-0005-0000-0000-00000B170000}"/>
    <cellStyle name="Normal 26 2 2 3 4 3 2 2" xfId="4584" xr:uid="{00000000-0005-0000-0000-00000C170000}"/>
    <cellStyle name="Normal 26 2 2 3 4 3 2 2 2" xfId="10619" xr:uid="{00000000-0005-0000-0000-00000D170000}"/>
    <cellStyle name="Normal 26 2 2 3 4 3 2 3" xfId="6977" xr:uid="{00000000-0005-0000-0000-00000E170000}"/>
    <cellStyle name="Normal 26 2 2 3 4 3 2 3 2" xfId="12388" xr:uid="{00000000-0005-0000-0000-00000F170000}"/>
    <cellStyle name="Normal 26 2 2 3 4 3 2 4" xfId="8850" xr:uid="{00000000-0005-0000-0000-000010170000}"/>
    <cellStyle name="Normal 26 2 2 3 4 3 3" xfId="3514" xr:uid="{00000000-0005-0000-0000-000011170000}"/>
    <cellStyle name="Normal 26 2 2 3 4 3 3 2" xfId="9843" xr:uid="{00000000-0005-0000-0000-000012170000}"/>
    <cellStyle name="Normal 26 2 2 3 4 3 4" xfId="5907" xr:uid="{00000000-0005-0000-0000-000013170000}"/>
    <cellStyle name="Normal 26 2 2 3 4 3 4 2" xfId="11612" xr:uid="{00000000-0005-0000-0000-000014170000}"/>
    <cellStyle name="Normal 26 2 2 3 4 3 5" xfId="8074" xr:uid="{00000000-0005-0000-0000-000015170000}"/>
    <cellStyle name="Normal 26 2 2 3 4 4" xfId="1505" xr:uid="{00000000-0005-0000-0000-000016170000}"/>
    <cellStyle name="Normal 26 2 2 3 4 4 2" xfId="3898" xr:uid="{00000000-0005-0000-0000-000017170000}"/>
    <cellStyle name="Normal 26 2 2 3 4 4 2 2" xfId="10101" xr:uid="{00000000-0005-0000-0000-000018170000}"/>
    <cellStyle name="Normal 26 2 2 3 4 4 3" xfId="6291" xr:uid="{00000000-0005-0000-0000-000019170000}"/>
    <cellStyle name="Normal 26 2 2 3 4 4 3 2" xfId="11870" xr:uid="{00000000-0005-0000-0000-00001A170000}"/>
    <cellStyle name="Normal 26 2 2 3 4 4 4" xfId="8332" xr:uid="{00000000-0005-0000-0000-00001B170000}"/>
    <cellStyle name="Normal 26 2 2 3 4 5" xfId="433" xr:uid="{00000000-0005-0000-0000-00001C170000}"/>
    <cellStyle name="Normal 26 2 2 3 4 5 2" xfId="2828" xr:uid="{00000000-0005-0000-0000-00001D170000}"/>
    <cellStyle name="Normal 26 2 2 3 4 5 2 2" xfId="9325" xr:uid="{00000000-0005-0000-0000-00001E170000}"/>
    <cellStyle name="Normal 26 2 2 3 4 5 3" xfId="5221" xr:uid="{00000000-0005-0000-0000-00001F170000}"/>
    <cellStyle name="Normal 26 2 2 3 4 5 3 2" xfId="11094" xr:uid="{00000000-0005-0000-0000-000020170000}"/>
    <cellStyle name="Normal 26 2 2 3 4 5 4" xfId="7556" xr:uid="{00000000-0005-0000-0000-000021170000}"/>
    <cellStyle name="Normal 26 2 2 3 4 6" xfId="2615" xr:uid="{00000000-0005-0000-0000-000022170000}"/>
    <cellStyle name="Normal 26 2 2 3 4 6 2" xfId="9142" xr:uid="{00000000-0005-0000-0000-000023170000}"/>
    <cellStyle name="Normal 26 2 2 3 4 7" xfId="5008" xr:uid="{00000000-0005-0000-0000-000024170000}"/>
    <cellStyle name="Normal 26 2 2 3 4 7 2" xfId="10911" xr:uid="{00000000-0005-0000-0000-000025170000}"/>
    <cellStyle name="Normal 26 2 2 3 4 8" xfId="7373" xr:uid="{00000000-0005-0000-0000-000026170000}"/>
    <cellStyle name="Normal 26 2 2 3 5" xfId="563" xr:uid="{00000000-0005-0000-0000-000027170000}"/>
    <cellStyle name="Normal 26 2 2 3 5 2" xfId="866" xr:uid="{00000000-0005-0000-0000-000028170000}"/>
    <cellStyle name="Normal 26 2 2 3 5 2 2" xfId="1936" xr:uid="{00000000-0005-0000-0000-000029170000}"/>
    <cellStyle name="Normal 26 2 2 3 5 2 2 2" xfId="4329" xr:uid="{00000000-0005-0000-0000-00002A170000}"/>
    <cellStyle name="Normal 26 2 2 3 5 2 2 2 2" xfId="10472" xr:uid="{00000000-0005-0000-0000-00002B170000}"/>
    <cellStyle name="Normal 26 2 2 3 5 2 2 3" xfId="6722" xr:uid="{00000000-0005-0000-0000-00002C170000}"/>
    <cellStyle name="Normal 26 2 2 3 5 2 2 3 2" xfId="12241" xr:uid="{00000000-0005-0000-0000-00002D170000}"/>
    <cellStyle name="Normal 26 2 2 3 5 2 2 4" xfId="8703" xr:uid="{00000000-0005-0000-0000-00002E170000}"/>
    <cellStyle name="Normal 26 2 2 3 5 2 3" xfId="3259" xr:uid="{00000000-0005-0000-0000-00002F170000}"/>
    <cellStyle name="Normal 26 2 2 3 5 2 3 2" xfId="9696" xr:uid="{00000000-0005-0000-0000-000030170000}"/>
    <cellStyle name="Normal 26 2 2 3 5 2 4" xfId="5652" xr:uid="{00000000-0005-0000-0000-000031170000}"/>
    <cellStyle name="Normal 26 2 2 3 5 2 4 2" xfId="11465" xr:uid="{00000000-0005-0000-0000-000032170000}"/>
    <cellStyle name="Normal 26 2 2 3 5 2 5" xfId="7927" xr:uid="{00000000-0005-0000-0000-000033170000}"/>
    <cellStyle name="Normal 26 2 2 3 5 3" xfId="1251" xr:uid="{00000000-0005-0000-0000-000034170000}"/>
    <cellStyle name="Normal 26 2 2 3 5 3 2" xfId="2321" xr:uid="{00000000-0005-0000-0000-000035170000}"/>
    <cellStyle name="Normal 26 2 2 3 5 3 2 2" xfId="4714" xr:uid="{00000000-0005-0000-0000-000036170000}"/>
    <cellStyle name="Normal 26 2 2 3 5 3 2 2 2" xfId="10731" xr:uid="{00000000-0005-0000-0000-000037170000}"/>
    <cellStyle name="Normal 26 2 2 3 5 3 2 3" xfId="7107" xr:uid="{00000000-0005-0000-0000-000038170000}"/>
    <cellStyle name="Normal 26 2 2 3 5 3 2 3 2" xfId="12500" xr:uid="{00000000-0005-0000-0000-000039170000}"/>
    <cellStyle name="Normal 26 2 2 3 5 3 2 4" xfId="8962" xr:uid="{00000000-0005-0000-0000-00003A170000}"/>
    <cellStyle name="Normal 26 2 2 3 5 3 3" xfId="3644" xr:uid="{00000000-0005-0000-0000-00003B170000}"/>
    <cellStyle name="Normal 26 2 2 3 5 3 3 2" xfId="9955" xr:uid="{00000000-0005-0000-0000-00003C170000}"/>
    <cellStyle name="Normal 26 2 2 3 5 3 4" xfId="6037" xr:uid="{00000000-0005-0000-0000-00003D170000}"/>
    <cellStyle name="Normal 26 2 2 3 5 3 4 2" xfId="11724" xr:uid="{00000000-0005-0000-0000-00003E170000}"/>
    <cellStyle name="Normal 26 2 2 3 5 3 5" xfId="8186" xr:uid="{00000000-0005-0000-0000-00003F170000}"/>
    <cellStyle name="Normal 26 2 2 3 5 4" xfId="1635" xr:uid="{00000000-0005-0000-0000-000040170000}"/>
    <cellStyle name="Normal 26 2 2 3 5 4 2" xfId="4028" xr:uid="{00000000-0005-0000-0000-000041170000}"/>
    <cellStyle name="Normal 26 2 2 3 5 4 2 2" xfId="10213" xr:uid="{00000000-0005-0000-0000-000042170000}"/>
    <cellStyle name="Normal 26 2 2 3 5 4 3" xfId="6421" xr:uid="{00000000-0005-0000-0000-000043170000}"/>
    <cellStyle name="Normal 26 2 2 3 5 4 3 2" xfId="11982" xr:uid="{00000000-0005-0000-0000-000044170000}"/>
    <cellStyle name="Normal 26 2 2 3 5 4 4" xfId="8444" xr:uid="{00000000-0005-0000-0000-000045170000}"/>
    <cellStyle name="Normal 26 2 2 3 5 5" xfId="2958" xr:uid="{00000000-0005-0000-0000-000046170000}"/>
    <cellStyle name="Normal 26 2 2 3 5 5 2" xfId="9437" xr:uid="{00000000-0005-0000-0000-000047170000}"/>
    <cellStyle name="Normal 26 2 2 3 5 6" xfId="5351" xr:uid="{00000000-0005-0000-0000-000048170000}"/>
    <cellStyle name="Normal 26 2 2 3 5 6 2" xfId="11206" xr:uid="{00000000-0005-0000-0000-000049170000}"/>
    <cellStyle name="Normal 26 2 2 3 5 7" xfId="7668" xr:uid="{00000000-0005-0000-0000-00004A170000}"/>
    <cellStyle name="Normal 26 2 2 3 6" xfId="608" xr:uid="{00000000-0005-0000-0000-00004B170000}"/>
    <cellStyle name="Normal 26 2 2 3 6 2" xfId="1678" xr:uid="{00000000-0005-0000-0000-00004C170000}"/>
    <cellStyle name="Normal 26 2 2 3 6 2 2" xfId="4071" xr:uid="{00000000-0005-0000-0000-00004D170000}"/>
    <cellStyle name="Normal 26 2 2 3 6 2 2 2" xfId="10250" xr:uid="{00000000-0005-0000-0000-00004E170000}"/>
    <cellStyle name="Normal 26 2 2 3 6 2 3" xfId="6464" xr:uid="{00000000-0005-0000-0000-00004F170000}"/>
    <cellStyle name="Normal 26 2 2 3 6 2 3 2" xfId="12019" xr:uid="{00000000-0005-0000-0000-000050170000}"/>
    <cellStyle name="Normal 26 2 2 3 6 2 4" xfId="8481" xr:uid="{00000000-0005-0000-0000-000051170000}"/>
    <cellStyle name="Normal 26 2 2 3 6 3" xfId="3001" xr:uid="{00000000-0005-0000-0000-000052170000}"/>
    <cellStyle name="Normal 26 2 2 3 6 3 2" xfId="9474" xr:uid="{00000000-0005-0000-0000-000053170000}"/>
    <cellStyle name="Normal 26 2 2 3 6 4" xfId="5394" xr:uid="{00000000-0005-0000-0000-000054170000}"/>
    <cellStyle name="Normal 26 2 2 3 6 4 2" xfId="11243" xr:uid="{00000000-0005-0000-0000-000055170000}"/>
    <cellStyle name="Normal 26 2 2 3 6 5" xfId="7705" xr:uid="{00000000-0005-0000-0000-000056170000}"/>
    <cellStyle name="Normal 26 2 2 3 7" xfId="993" xr:uid="{00000000-0005-0000-0000-000057170000}"/>
    <cellStyle name="Normal 26 2 2 3 7 2" xfId="2063" xr:uid="{00000000-0005-0000-0000-000058170000}"/>
    <cellStyle name="Normal 26 2 2 3 7 2 2" xfId="4456" xr:uid="{00000000-0005-0000-0000-000059170000}"/>
    <cellStyle name="Normal 26 2 2 3 7 2 2 2" xfId="10509" xr:uid="{00000000-0005-0000-0000-00005A170000}"/>
    <cellStyle name="Normal 26 2 2 3 7 2 3" xfId="6849" xr:uid="{00000000-0005-0000-0000-00005B170000}"/>
    <cellStyle name="Normal 26 2 2 3 7 2 3 2" xfId="12278" xr:uid="{00000000-0005-0000-0000-00005C170000}"/>
    <cellStyle name="Normal 26 2 2 3 7 2 4" xfId="8740" xr:uid="{00000000-0005-0000-0000-00005D170000}"/>
    <cellStyle name="Normal 26 2 2 3 7 3" xfId="3386" xr:uid="{00000000-0005-0000-0000-00005E170000}"/>
    <cellStyle name="Normal 26 2 2 3 7 3 2" xfId="9733" xr:uid="{00000000-0005-0000-0000-00005F170000}"/>
    <cellStyle name="Normal 26 2 2 3 7 4" xfId="5779" xr:uid="{00000000-0005-0000-0000-000060170000}"/>
    <cellStyle name="Normal 26 2 2 3 7 4 2" xfId="11502" xr:uid="{00000000-0005-0000-0000-000061170000}"/>
    <cellStyle name="Normal 26 2 2 3 7 5" xfId="7964" xr:uid="{00000000-0005-0000-0000-000062170000}"/>
    <cellStyle name="Normal 26 2 2 3 8" xfId="1377" xr:uid="{00000000-0005-0000-0000-000063170000}"/>
    <cellStyle name="Normal 26 2 2 3 8 2" xfId="3770" xr:uid="{00000000-0005-0000-0000-000064170000}"/>
    <cellStyle name="Normal 26 2 2 3 8 2 2" xfId="9991" xr:uid="{00000000-0005-0000-0000-000065170000}"/>
    <cellStyle name="Normal 26 2 2 3 8 3" xfId="6163" xr:uid="{00000000-0005-0000-0000-000066170000}"/>
    <cellStyle name="Normal 26 2 2 3 8 3 2" xfId="11760" xr:uid="{00000000-0005-0000-0000-000067170000}"/>
    <cellStyle name="Normal 26 2 2 3 8 4" xfId="8222" xr:uid="{00000000-0005-0000-0000-000068170000}"/>
    <cellStyle name="Normal 26 2 2 3 9" xfId="302" xr:uid="{00000000-0005-0000-0000-000069170000}"/>
    <cellStyle name="Normal 26 2 2 3 9 2" xfId="2700" xr:uid="{00000000-0005-0000-0000-00006A170000}"/>
    <cellStyle name="Normal 26 2 2 3 9 2 2" xfId="9215" xr:uid="{00000000-0005-0000-0000-00006B170000}"/>
    <cellStyle name="Normal 26 2 2 3 9 3" xfId="5093" xr:uid="{00000000-0005-0000-0000-00006C170000}"/>
    <cellStyle name="Normal 26 2 2 3 9 3 2" xfId="10984" xr:uid="{00000000-0005-0000-0000-00006D170000}"/>
    <cellStyle name="Normal 26 2 2 3 9 4" xfId="7446" xr:uid="{00000000-0005-0000-0000-00006E170000}"/>
    <cellStyle name="Normal 26 2 2 4" xfId="63" xr:uid="{00000000-0005-0000-0000-00006F170000}"/>
    <cellStyle name="Normal 26 2 2 4 2" xfId="147" xr:uid="{00000000-0005-0000-0000-000070170000}"/>
    <cellStyle name="Normal 26 2 2 4 2 2" xfId="750" xr:uid="{00000000-0005-0000-0000-000071170000}"/>
    <cellStyle name="Normal 26 2 2 4 2 2 2" xfId="1820" xr:uid="{00000000-0005-0000-0000-000072170000}"/>
    <cellStyle name="Normal 26 2 2 4 2 2 2 2" xfId="4213" xr:uid="{00000000-0005-0000-0000-000073170000}"/>
    <cellStyle name="Normal 26 2 2 4 2 2 2 2 2" xfId="10372" xr:uid="{00000000-0005-0000-0000-000074170000}"/>
    <cellStyle name="Normal 26 2 2 4 2 2 2 3" xfId="6606" xr:uid="{00000000-0005-0000-0000-000075170000}"/>
    <cellStyle name="Normal 26 2 2 4 2 2 2 3 2" xfId="12141" xr:uid="{00000000-0005-0000-0000-000076170000}"/>
    <cellStyle name="Normal 26 2 2 4 2 2 2 4" xfId="8603" xr:uid="{00000000-0005-0000-0000-000077170000}"/>
    <cellStyle name="Normal 26 2 2 4 2 2 3" xfId="3143" xr:uid="{00000000-0005-0000-0000-000078170000}"/>
    <cellStyle name="Normal 26 2 2 4 2 2 3 2" xfId="9596" xr:uid="{00000000-0005-0000-0000-000079170000}"/>
    <cellStyle name="Normal 26 2 2 4 2 2 4" xfId="5536" xr:uid="{00000000-0005-0000-0000-00007A170000}"/>
    <cellStyle name="Normal 26 2 2 4 2 2 4 2" xfId="11365" xr:uid="{00000000-0005-0000-0000-00007B170000}"/>
    <cellStyle name="Normal 26 2 2 4 2 2 5" xfId="7827" xr:uid="{00000000-0005-0000-0000-00007C170000}"/>
    <cellStyle name="Normal 26 2 2 4 2 3" xfId="1135" xr:uid="{00000000-0005-0000-0000-00007D170000}"/>
    <cellStyle name="Normal 26 2 2 4 2 3 2" xfId="2205" xr:uid="{00000000-0005-0000-0000-00007E170000}"/>
    <cellStyle name="Normal 26 2 2 4 2 3 2 2" xfId="4598" xr:uid="{00000000-0005-0000-0000-00007F170000}"/>
    <cellStyle name="Normal 26 2 2 4 2 3 2 2 2" xfId="10631" xr:uid="{00000000-0005-0000-0000-000080170000}"/>
    <cellStyle name="Normal 26 2 2 4 2 3 2 3" xfId="6991" xr:uid="{00000000-0005-0000-0000-000081170000}"/>
    <cellStyle name="Normal 26 2 2 4 2 3 2 3 2" xfId="12400" xr:uid="{00000000-0005-0000-0000-000082170000}"/>
    <cellStyle name="Normal 26 2 2 4 2 3 2 4" xfId="8862" xr:uid="{00000000-0005-0000-0000-000083170000}"/>
    <cellStyle name="Normal 26 2 2 4 2 3 3" xfId="3528" xr:uid="{00000000-0005-0000-0000-000084170000}"/>
    <cellStyle name="Normal 26 2 2 4 2 3 3 2" xfId="9855" xr:uid="{00000000-0005-0000-0000-000085170000}"/>
    <cellStyle name="Normal 26 2 2 4 2 3 4" xfId="5921" xr:uid="{00000000-0005-0000-0000-000086170000}"/>
    <cellStyle name="Normal 26 2 2 4 2 3 4 2" xfId="11624" xr:uid="{00000000-0005-0000-0000-000087170000}"/>
    <cellStyle name="Normal 26 2 2 4 2 3 5" xfId="8086" xr:uid="{00000000-0005-0000-0000-000088170000}"/>
    <cellStyle name="Normal 26 2 2 4 2 4" xfId="1519" xr:uid="{00000000-0005-0000-0000-000089170000}"/>
    <cellStyle name="Normal 26 2 2 4 2 4 2" xfId="3912" xr:uid="{00000000-0005-0000-0000-00008A170000}"/>
    <cellStyle name="Normal 26 2 2 4 2 4 2 2" xfId="10113" xr:uid="{00000000-0005-0000-0000-00008B170000}"/>
    <cellStyle name="Normal 26 2 2 4 2 4 3" xfId="6305" xr:uid="{00000000-0005-0000-0000-00008C170000}"/>
    <cellStyle name="Normal 26 2 2 4 2 4 3 2" xfId="11882" xr:uid="{00000000-0005-0000-0000-00008D170000}"/>
    <cellStyle name="Normal 26 2 2 4 2 4 4" xfId="8344" xr:uid="{00000000-0005-0000-0000-00008E170000}"/>
    <cellStyle name="Normal 26 2 2 4 2 5" xfId="447" xr:uid="{00000000-0005-0000-0000-00008F170000}"/>
    <cellStyle name="Normal 26 2 2 4 2 5 2" xfId="2842" xr:uid="{00000000-0005-0000-0000-000090170000}"/>
    <cellStyle name="Normal 26 2 2 4 2 5 2 2" xfId="9337" xr:uid="{00000000-0005-0000-0000-000091170000}"/>
    <cellStyle name="Normal 26 2 2 4 2 5 3" xfId="5235" xr:uid="{00000000-0005-0000-0000-000092170000}"/>
    <cellStyle name="Normal 26 2 2 4 2 5 3 2" xfId="11106" xr:uid="{00000000-0005-0000-0000-000093170000}"/>
    <cellStyle name="Normal 26 2 2 4 2 5 4" xfId="7568" xr:uid="{00000000-0005-0000-0000-000094170000}"/>
    <cellStyle name="Normal 26 2 2 4 2 6" xfId="2545" xr:uid="{00000000-0005-0000-0000-000095170000}"/>
    <cellStyle name="Normal 26 2 2 4 2 6 2" xfId="9082" xr:uid="{00000000-0005-0000-0000-000096170000}"/>
    <cellStyle name="Normal 26 2 2 4 2 7" xfId="4938" xr:uid="{00000000-0005-0000-0000-000097170000}"/>
    <cellStyle name="Normal 26 2 2 4 2 7 2" xfId="10851" xr:uid="{00000000-0005-0000-0000-000098170000}"/>
    <cellStyle name="Normal 26 2 2 4 2 8" xfId="7313" xr:uid="{00000000-0005-0000-0000-000099170000}"/>
    <cellStyle name="Normal 26 2 2 4 3" xfId="231" xr:uid="{00000000-0005-0000-0000-00009A170000}"/>
    <cellStyle name="Normal 26 2 2 4 3 2" xfId="1692" xr:uid="{00000000-0005-0000-0000-00009B170000}"/>
    <cellStyle name="Normal 26 2 2 4 3 2 2" xfId="4085" xr:uid="{00000000-0005-0000-0000-00009C170000}"/>
    <cellStyle name="Normal 26 2 2 4 3 2 2 2" xfId="10262" xr:uid="{00000000-0005-0000-0000-00009D170000}"/>
    <cellStyle name="Normal 26 2 2 4 3 2 3" xfId="6478" xr:uid="{00000000-0005-0000-0000-00009E170000}"/>
    <cellStyle name="Normal 26 2 2 4 3 2 3 2" xfId="12031" xr:uid="{00000000-0005-0000-0000-00009F170000}"/>
    <cellStyle name="Normal 26 2 2 4 3 2 4" xfId="8493" xr:uid="{00000000-0005-0000-0000-0000A0170000}"/>
    <cellStyle name="Normal 26 2 2 4 3 3" xfId="622" xr:uid="{00000000-0005-0000-0000-0000A1170000}"/>
    <cellStyle name="Normal 26 2 2 4 3 3 2" xfId="3015" xr:uid="{00000000-0005-0000-0000-0000A2170000}"/>
    <cellStyle name="Normal 26 2 2 4 3 3 2 2" xfId="9486" xr:uid="{00000000-0005-0000-0000-0000A3170000}"/>
    <cellStyle name="Normal 26 2 2 4 3 3 3" xfId="5408" xr:uid="{00000000-0005-0000-0000-0000A4170000}"/>
    <cellStyle name="Normal 26 2 2 4 3 3 3 2" xfId="11255" xr:uid="{00000000-0005-0000-0000-0000A5170000}"/>
    <cellStyle name="Normal 26 2 2 4 3 3 4" xfId="7717" xr:uid="{00000000-0005-0000-0000-0000A6170000}"/>
    <cellStyle name="Normal 26 2 2 4 3 4" xfId="2629" xr:uid="{00000000-0005-0000-0000-0000A7170000}"/>
    <cellStyle name="Normal 26 2 2 4 3 4 2" xfId="9154" xr:uid="{00000000-0005-0000-0000-0000A8170000}"/>
    <cellStyle name="Normal 26 2 2 4 3 5" xfId="5022" xr:uid="{00000000-0005-0000-0000-0000A9170000}"/>
    <cellStyle name="Normal 26 2 2 4 3 5 2" xfId="10923" xr:uid="{00000000-0005-0000-0000-0000AA170000}"/>
    <cellStyle name="Normal 26 2 2 4 3 6" xfId="7385" xr:uid="{00000000-0005-0000-0000-0000AB170000}"/>
    <cellStyle name="Normal 26 2 2 4 4" xfId="1007" xr:uid="{00000000-0005-0000-0000-0000AC170000}"/>
    <cellStyle name="Normal 26 2 2 4 4 2" xfId="2077" xr:uid="{00000000-0005-0000-0000-0000AD170000}"/>
    <cellStyle name="Normal 26 2 2 4 4 2 2" xfId="4470" xr:uid="{00000000-0005-0000-0000-0000AE170000}"/>
    <cellStyle name="Normal 26 2 2 4 4 2 2 2" xfId="10521" xr:uid="{00000000-0005-0000-0000-0000AF170000}"/>
    <cellStyle name="Normal 26 2 2 4 4 2 3" xfId="6863" xr:uid="{00000000-0005-0000-0000-0000B0170000}"/>
    <cellStyle name="Normal 26 2 2 4 4 2 3 2" xfId="12290" xr:uid="{00000000-0005-0000-0000-0000B1170000}"/>
    <cellStyle name="Normal 26 2 2 4 4 2 4" xfId="8752" xr:uid="{00000000-0005-0000-0000-0000B2170000}"/>
    <cellStyle name="Normal 26 2 2 4 4 3" xfId="3400" xr:uid="{00000000-0005-0000-0000-0000B3170000}"/>
    <cellStyle name="Normal 26 2 2 4 4 3 2" xfId="9745" xr:uid="{00000000-0005-0000-0000-0000B4170000}"/>
    <cellStyle name="Normal 26 2 2 4 4 4" xfId="5793" xr:uid="{00000000-0005-0000-0000-0000B5170000}"/>
    <cellStyle name="Normal 26 2 2 4 4 4 2" xfId="11514" xr:uid="{00000000-0005-0000-0000-0000B6170000}"/>
    <cellStyle name="Normal 26 2 2 4 4 5" xfId="7976" xr:uid="{00000000-0005-0000-0000-0000B7170000}"/>
    <cellStyle name="Normal 26 2 2 4 5" xfId="1391" xr:uid="{00000000-0005-0000-0000-0000B8170000}"/>
    <cellStyle name="Normal 26 2 2 4 5 2" xfId="3784" xr:uid="{00000000-0005-0000-0000-0000B9170000}"/>
    <cellStyle name="Normal 26 2 2 4 5 2 2" xfId="10003" xr:uid="{00000000-0005-0000-0000-0000BA170000}"/>
    <cellStyle name="Normal 26 2 2 4 5 3" xfId="6177" xr:uid="{00000000-0005-0000-0000-0000BB170000}"/>
    <cellStyle name="Normal 26 2 2 4 5 3 2" xfId="11772" xr:uid="{00000000-0005-0000-0000-0000BC170000}"/>
    <cellStyle name="Normal 26 2 2 4 5 4" xfId="8234" xr:uid="{00000000-0005-0000-0000-0000BD170000}"/>
    <cellStyle name="Normal 26 2 2 4 6" xfId="316" xr:uid="{00000000-0005-0000-0000-0000BE170000}"/>
    <cellStyle name="Normal 26 2 2 4 6 2" xfId="2714" xr:uid="{00000000-0005-0000-0000-0000BF170000}"/>
    <cellStyle name="Normal 26 2 2 4 6 2 2" xfId="9227" xr:uid="{00000000-0005-0000-0000-0000C0170000}"/>
    <cellStyle name="Normal 26 2 2 4 6 3" xfId="5107" xr:uid="{00000000-0005-0000-0000-0000C1170000}"/>
    <cellStyle name="Normal 26 2 2 4 6 3 2" xfId="10996" xr:uid="{00000000-0005-0000-0000-0000C2170000}"/>
    <cellStyle name="Normal 26 2 2 4 6 4" xfId="7458" xr:uid="{00000000-0005-0000-0000-0000C3170000}"/>
    <cellStyle name="Normal 26 2 2 4 7" xfId="2461" xr:uid="{00000000-0005-0000-0000-0000C4170000}"/>
    <cellStyle name="Normal 26 2 2 4 7 2" xfId="9010" xr:uid="{00000000-0005-0000-0000-0000C5170000}"/>
    <cellStyle name="Normal 26 2 2 4 8" xfId="4854" xr:uid="{00000000-0005-0000-0000-0000C6170000}"/>
    <cellStyle name="Normal 26 2 2 4 8 2" xfId="10779" xr:uid="{00000000-0005-0000-0000-0000C7170000}"/>
    <cellStyle name="Normal 26 2 2 4 9" xfId="7241" xr:uid="{00000000-0005-0000-0000-0000C8170000}"/>
    <cellStyle name="Normal 26 2 2 5" xfId="105" xr:uid="{00000000-0005-0000-0000-0000C9170000}"/>
    <cellStyle name="Normal 26 2 2 5 2" xfId="491" xr:uid="{00000000-0005-0000-0000-0000CA170000}"/>
    <cellStyle name="Normal 26 2 2 5 2 2" xfId="794" xr:uid="{00000000-0005-0000-0000-0000CB170000}"/>
    <cellStyle name="Normal 26 2 2 5 2 2 2" xfId="1864" xr:uid="{00000000-0005-0000-0000-0000CC170000}"/>
    <cellStyle name="Normal 26 2 2 5 2 2 2 2" xfId="4257" xr:uid="{00000000-0005-0000-0000-0000CD170000}"/>
    <cellStyle name="Normal 26 2 2 5 2 2 2 2 2" xfId="10410" xr:uid="{00000000-0005-0000-0000-0000CE170000}"/>
    <cellStyle name="Normal 26 2 2 5 2 2 2 3" xfId="6650" xr:uid="{00000000-0005-0000-0000-0000CF170000}"/>
    <cellStyle name="Normal 26 2 2 5 2 2 2 3 2" xfId="12179" xr:uid="{00000000-0005-0000-0000-0000D0170000}"/>
    <cellStyle name="Normal 26 2 2 5 2 2 2 4" xfId="8641" xr:uid="{00000000-0005-0000-0000-0000D1170000}"/>
    <cellStyle name="Normal 26 2 2 5 2 2 3" xfId="3187" xr:uid="{00000000-0005-0000-0000-0000D2170000}"/>
    <cellStyle name="Normal 26 2 2 5 2 2 3 2" xfId="9634" xr:uid="{00000000-0005-0000-0000-0000D3170000}"/>
    <cellStyle name="Normal 26 2 2 5 2 2 4" xfId="5580" xr:uid="{00000000-0005-0000-0000-0000D4170000}"/>
    <cellStyle name="Normal 26 2 2 5 2 2 4 2" xfId="11403" xr:uid="{00000000-0005-0000-0000-0000D5170000}"/>
    <cellStyle name="Normal 26 2 2 5 2 2 5" xfId="7865" xr:uid="{00000000-0005-0000-0000-0000D6170000}"/>
    <cellStyle name="Normal 26 2 2 5 2 3" xfId="1179" xr:uid="{00000000-0005-0000-0000-0000D7170000}"/>
    <cellStyle name="Normal 26 2 2 5 2 3 2" xfId="2249" xr:uid="{00000000-0005-0000-0000-0000D8170000}"/>
    <cellStyle name="Normal 26 2 2 5 2 3 2 2" xfId="4642" xr:uid="{00000000-0005-0000-0000-0000D9170000}"/>
    <cellStyle name="Normal 26 2 2 5 2 3 2 2 2" xfId="10669" xr:uid="{00000000-0005-0000-0000-0000DA170000}"/>
    <cellStyle name="Normal 26 2 2 5 2 3 2 3" xfId="7035" xr:uid="{00000000-0005-0000-0000-0000DB170000}"/>
    <cellStyle name="Normal 26 2 2 5 2 3 2 3 2" xfId="12438" xr:uid="{00000000-0005-0000-0000-0000DC170000}"/>
    <cellStyle name="Normal 26 2 2 5 2 3 2 4" xfId="8900" xr:uid="{00000000-0005-0000-0000-0000DD170000}"/>
    <cellStyle name="Normal 26 2 2 5 2 3 3" xfId="3572" xr:uid="{00000000-0005-0000-0000-0000DE170000}"/>
    <cellStyle name="Normal 26 2 2 5 2 3 3 2" xfId="9893" xr:uid="{00000000-0005-0000-0000-0000DF170000}"/>
    <cellStyle name="Normal 26 2 2 5 2 3 4" xfId="5965" xr:uid="{00000000-0005-0000-0000-0000E0170000}"/>
    <cellStyle name="Normal 26 2 2 5 2 3 4 2" xfId="11662" xr:uid="{00000000-0005-0000-0000-0000E1170000}"/>
    <cellStyle name="Normal 26 2 2 5 2 3 5" xfId="8124" xr:uid="{00000000-0005-0000-0000-0000E2170000}"/>
    <cellStyle name="Normal 26 2 2 5 2 4" xfId="1563" xr:uid="{00000000-0005-0000-0000-0000E3170000}"/>
    <cellStyle name="Normal 26 2 2 5 2 4 2" xfId="3956" xr:uid="{00000000-0005-0000-0000-0000E4170000}"/>
    <cellStyle name="Normal 26 2 2 5 2 4 2 2" xfId="10151" xr:uid="{00000000-0005-0000-0000-0000E5170000}"/>
    <cellStyle name="Normal 26 2 2 5 2 4 3" xfId="6349" xr:uid="{00000000-0005-0000-0000-0000E6170000}"/>
    <cellStyle name="Normal 26 2 2 5 2 4 3 2" xfId="11920" xr:uid="{00000000-0005-0000-0000-0000E7170000}"/>
    <cellStyle name="Normal 26 2 2 5 2 4 4" xfId="8382" xr:uid="{00000000-0005-0000-0000-0000E8170000}"/>
    <cellStyle name="Normal 26 2 2 5 2 5" xfId="2886" xr:uid="{00000000-0005-0000-0000-0000E9170000}"/>
    <cellStyle name="Normal 26 2 2 5 2 5 2" xfId="9375" xr:uid="{00000000-0005-0000-0000-0000EA170000}"/>
    <cellStyle name="Normal 26 2 2 5 2 6" xfId="5279" xr:uid="{00000000-0005-0000-0000-0000EB170000}"/>
    <cellStyle name="Normal 26 2 2 5 2 6 2" xfId="11144" xr:uid="{00000000-0005-0000-0000-0000EC170000}"/>
    <cellStyle name="Normal 26 2 2 5 2 7" xfId="7606" xr:uid="{00000000-0005-0000-0000-0000ED170000}"/>
    <cellStyle name="Normal 26 2 2 5 3" xfId="666" xr:uid="{00000000-0005-0000-0000-0000EE170000}"/>
    <cellStyle name="Normal 26 2 2 5 3 2" xfId="1736" xr:uid="{00000000-0005-0000-0000-0000EF170000}"/>
    <cellStyle name="Normal 26 2 2 5 3 2 2" xfId="4129" xr:uid="{00000000-0005-0000-0000-0000F0170000}"/>
    <cellStyle name="Normal 26 2 2 5 3 2 2 2" xfId="10300" xr:uid="{00000000-0005-0000-0000-0000F1170000}"/>
    <cellStyle name="Normal 26 2 2 5 3 2 3" xfId="6522" xr:uid="{00000000-0005-0000-0000-0000F2170000}"/>
    <cellStyle name="Normal 26 2 2 5 3 2 3 2" xfId="12069" xr:uid="{00000000-0005-0000-0000-0000F3170000}"/>
    <cellStyle name="Normal 26 2 2 5 3 2 4" xfId="8531" xr:uid="{00000000-0005-0000-0000-0000F4170000}"/>
    <cellStyle name="Normal 26 2 2 5 3 3" xfId="3059" xr:uid="{00000000-0005-0000-0000-0000F5170000}"/>
    <cellStyle name="Normal 26 2 2 5 3 3 2" xfId="9524" xr:uid="{00000000-0005-0000-0000-0000F6170000}"/>
    <cellStyle name="Normal 26 2 2 5 3 4" xfId="5452" xr:uid="{00000000-0005-0000-0000-0000F7170000}"/>
    <cellStyle name="Normal 26 2 2 5 3 4 2" xfId="11293" xr:uid="{00000000-0005-0000-0000-0000F8170000}"/>
    <cellStyle name="Normal 26 2 2 5 3 5" xfId="7755" xr:uid="{00000000-0005-0000-0000-0000F9170000}"/>
    <cellStyle name="Normal 26 2 2 5 4" xfId="1051" xr:uid="{00000000-0005-0000-0000-0000FA170000}"/>
    <cellStyle name="Normal 26 2 2 5 4 2" xfId="2121" xr:uid="{00000000-0005-0000-0000-0000FB170000}"/>
    <cellStyle name="Normal 26 2 2 5 4 2 2" xfId="4514" xr:uid="{00000000-0005-0000-0000-0000FC170000}"/>
    <cellStyle name="Normal 26 2 2 5 4 2 2 2" xfId="10559" xr:uid="{00000000-0005-0000-0000-0000FD170000}"/>
    <cellStyle name="Normal 26 2 2 5 4 2 3" xfId="6907" xr:uid="{00000000-0005-0000-0000-0000FE170000}"/>
    <cellStyle name="Normal 26 2 2 5 4 2 3 2" xfId="12328" xr:uid="{00000000-0005-0000-0000-0000FF170000}"/>
    <cellStyle name="Normal 26 2 2 5 4 2 4" xfId="8790" xr:uid="{00000000-0005-0000-0000-000000180000}"/>
    <cellStyle name="Normal 26 2 2 5 4 3" xfId="3444" xr:uid="{00000000-0005-0000-0000-000001180000}"/>
    <cellStyle name="Normal 26 2 2 5 4 3 2" xfId="9783" xr:uid="{00000000-0005-0000-0000-000002180000}"/>
    <cellStyle name="Normal 26 2 2 5 4 4" xfId="5837" xr:uid="{00000000-0005-0000-0000-000003180000}"/>
    <cellStyle name="Normal 26 2 2 5 4 4 2" xfId="11552" xr:uid="{00000000-0005-0000-0000-000004180000}"/>
    <cellStyle name="Normal 26 2 2 5 4 5" xfId="8014" xr:uid="{00000000-0005-0000-0000-000005180000}"/>
    <cellStyle name="Normal 26 2 2 5 5" xfId="1435" xr:uid="{00000000-0005-0000-0000-000006180000}"/>
    <cellStyle name="Normal 26 2 2 5 5 2" xfId="3828" xr:uid="{00000000-0005-0000-0000-000007180000}"/>
    <cellStyle name="Normal 26 2 2 5 5 2 2" xfId="10041" xr:uid="{00000000-0005-0000-0000-000008180000}"/>
    <cellStyle name="Normal 26 2 2 5 5 3" xfId="6221" xr:uid="{00000000-0005-0000-0000-000009180000}"/>
    <cellStyle name="Normal 26 2 2 5 5 3 2" xfId="11810" xr:uid="{00000000-0005-0000-0000-00000A180000}"/>
    <cellStyle name="Normal 26 2 2 5 5 4" xfId="8272" xr:uid="{00000000-0005-0000-0000-00000B180000}"/>
    <cellStyle name="Normal 26 2 2 5 6" xfId="362" xr:uid="{00000000-0005-0000-0000-00000C180000}"/>
    <cellStyle name="Normal 26 2 2 5 6 2" xfId="2758" xr:uid="{00000000-0005-0000-0000-00000D180000}"/>
    <cellStyle name="Normal 26 2 2 5 6 2 2" xfId="9265" xr:uid="{00000000-0005-0000-0000-00000E180000}"/>
    <cellStyle name="Normal 26 2 2 5 6 3" xfId="5151" xr:uid="{00000000-0005-0000-0000-00000F180000}"/>
    <cellStyle name="Normal 26 2 2 5 6 3 2" xfId="11034" xr:uid="{00000000-0005-0000-0000-000010180000}"/>
    <cellStyle name="Normal 26 2 2 5 6 4" xfId="7496" xr:uid="{00000000-0005-0000-0000-000011180000}"/>
    <cellStyle name="Normal 26 2 2 5 7" xfId="2503" xr:uid="{00000000-0005-0000-0000-000012180000}"/>
    <cellStyle name="Normal 26 2 2 5 7 2" xfId="9046" xr:uid="{00000000-0005-0000-0000-000013180000}"/>
    <cellStyle name="Normal 26 2 2 5 8" xfId="4896" xr:uid="{00000000-0005-0000-0000-000014180000}"/>
    <cellStyle name="Normal 26 2 2 5 8 2" xfId="10815" xr:uid="{00000000-0005-0000-0000-000015180000}"/>
    <cellStyle name="Normal 26 2 2 5 9" xfId="7277" xr:uid="{00000000-0005-0000-0000-000016180000}"/>
    <cellStyle name="Normal 26 2 2 6" xfId="189" xr:uid="{00000000-0005-0000-0000-000017180000}"/>
    <cellStyle name="Normal 26 2 2 6 2" xfId="708" xr:uid="{00000000-0005-0000-0000-000018180000}"/>
    <cellStyle name="Normal 26 2 2 6 2 2" xfId="1778" xr:uid="{00000000-0005-0000-0000-000019180000}"/>
    <cellStyle name="Normal 26 2 2 6 2 2 2" xfId="4171" xr:uid="{00000000-0005-0000-0000-00001A180000}"/>
    <cellStyle name="Normal 26 2 2 6 2 2 2 2" xfId="10336" xr:uid="{00000000-0005-0000-0000-00001B180000}"/>
    <cellStyle name="Normal 26 2 2 6 2 2 3" xfId="6564" xr:uid="{00000000-0005-0000-0000-00001C180000}"/>
    <cellStyle name="Normal 26 2 2 6 2 2 3 2" xfId="12105" xr:uid="{00000000-0005-0000-0000-00001D180000}"/>
    <cellStyle name="Normal 26 2 2 6 2 2 4" xfId="8567" xr:uid="{00000000-0005-0000-0000-00001E180000}"/>
    <cellStyle name="Normal 26 2 2 6 2 3" xfId="3101" xr:uid="{00000000-0005-0000-0000-00001F180000}"/>
    <cellStyle name="Normal 26 2 2 6 2 3 2" xfId="9560" xr:uid="{00000000-0005-0000-0000-000020180000}"/>
    <cellStyle name="Normal 26 2 2 6 2 4" xfId="5494" xr:uid="{00000000-0005-0000-0000-000021180000}"/>
    <cellStyle name="Normal 26 2 2 6 2 4 2" xfId="11329" xr:uid="{00000000-0005-0000-0000-000022180000}"/>
    <cellStyle name="Normal 26 2 2 6 2 5" xfId="7791" xr:uid="{00000000-0005-0000-0000-000023180000}"/>
    <cellStyle name="Normal 26 2 2 6 3" xfId="1093" xr:uid="{00000000-0005-0000-0000-000024180000}"/>
    <cellStyle name="Normal 26 2 2 6 3 2" xfId="2163" xr:uid="{00000000-0005-0000-0000-000025180000}"/>
    <cellStyle name="Normal 26 2 2 6 3 2 2" xfId="4556" xr:uid="{00000000-0005-0000-0000-000026180000}"/>
    <cellStyle name="Normal 26 2 2 6 3 2 2 2" xfId="10595" xr:uid="{00000000-0005-0000-0000-000027180000}"/>
    <cellStyle name="Normal 26 2 2 6 3 2 3" xfId="6949" xr:uid="{00000000-0005-0000-0000-000028180000}"/>
    <cellStyle name="Normal 26 2 2 6 3 2 3 2" xfId="12364" xr:uid="{00000000-0005-0000-0000-000029180000}"/>
    <cellStyle name="Normal 26 2 2 6 3 2 4" xfId="8826" xr:uid="{00000000-0005-0000-0000-00002A180000}"/>
    <cellStyle name="Normal 26 2 2 6 3 3" xfId="3486" xr:uid="{00000000-0005-0000-0000-00002B180000}"/>
    <cellStyle name="Normal 26 2 2 6 3 3 2" xfId="9819" xr:uid="{00000000-0005-0000-0000-00002C180000}"/>
    <cellStyle name="Normal 26 2 2 6 3 4" xfId="5879" xr:uid="{00000000-0005-0000-0000-00002D180000}"/>
    <cellStyle name="Normal 26 2 2 6 3 4 2" xfId="11588" xr:uid="{00000000-0005-0000-0000-00002E180000}"/>
    <cellStyle name="Normal 26 2 2 6 3 5" xfId="8050" xr:uid="{00000000-0005-0000-0000-00002F180000}"/>
    <cellStyle name="Normal 26 2 2 6 4" xfId="1477" xr:uid="{00000000-0005-0000-0000-000030180000}"/>
    <cellStyle name="Normal 26 2 2 6 4 2" xfId="3870" xr:uid="{00000000-0005-0000-0000-000031180000}"/>
    <cellStyle name="Normal 26 2 2 6 4 2 2" xfId="10077" xr:uid="{00000000-0005-0000-0000-000032180000}"/>
    <cellStyle name="Normal 26 2 2 6 4 3" xfId="6263" xr:uid="{00000000-0005-0000-0000-000033180000}"/>
    <cellStyle name="Normal 26 2 2 6 4 3 2" xfId="11846" xr:uid="{00000000-0005-0000-0000-000034180000}"/>
    <cellStyle name="Normal 26 2 2 6 4 4" xfId="8308" xr:uid="{00000000-0005-0000-0000-000035180000}"/>
    <cellStyle name="Normal 26 2 2 6 5" xfId="405" xr:uid="{00000000-0005-0000-0000-000036180000}"/>
    <cellStyle name="Normal 26 2 2 6 5 2" xfId="2800" xr:uid="{00000000-0005-0000-0000-000037180000}"/>
    <cellStyle name="Normal 26 2 2 6 5 2 2" xfId="9301" xr:uid="{00000000-0005-0000-0000-000038180000}"/>
    <cellStyle name="Normal 26 2 2 6 5 3" xfId="5193" xr:uid="{00000000-0005-0000-0000-000039180000}"/>
    <cellStyle name="Normal 26 2 2 6 5 3 2" xfId="11070" xr:uid="{00000000-0005-0000-0000-00003A180000}"/>
    <cellStyle name="Normal 26 2 2 6 5 4" xfId="7532" xr:uid="{00000000-0005-0000-0000-00003B180000}"/>
    <cellStyle name="Normal 26 2 2 6 6" xfId="2587" xr:uid="{00000000-0005-0000-0000-00003C180000}"/>
    <cellStyle name="Normal 26 2 2 6 6 2" xfId="9118" xr:uid="{00000000-0005-0000-0000-00003D180000}"/>
    <cellStyle name="Normal 26 2 2 6 7" xfId="4980" xr:uid="{00000000-0005-0000-0000-00003E180000}"/>
    <cellStyle name="Normal 26 2 2 6 7 2" xfId="10887" xr:uid="{00000000-0005-0000-0000-00003F180000}"/>
    <cellStyle name="Normal 26 2 2 6 8" xfId="7349" xr:uid="{00000000-0005-0000-0000-000040180000}"/>
    <cellStyle name="Normal 26 2 2 7" xfId="535" xr:uid="{00000000-0005-0000-0000-000041180000}"/>
    <cellStyle name="Normal 26 2 2 7 2" xfId="838" xr:uid="{00000000-0005-0000-0000-000042180000}"/>
    <cellStyle name="Normal 26 2 2 7 2 2" xfId="1908" xr:uid="{00000000-0005-0000-0000-000043180000}"/>
    <cellStyle name="Normal 26 2 2 7 2 2 2" xfId="4301" xr:uid="{00000000-0005-0000-0000-000044180000}"/>
    <cellStyle name="Normal 26 2 2 7 2 2 2 2" xfId="10448" xr:uid="{00000000-0005-0000-0000-000045180000}"/>
    <cellStyle name="Normal 26 2 2 7 2 2 3" xfId="6694" xr:uid="{00000000-0005-0000-0000-000046180000}"/>
    <cellStyle name="Normal 26 2 2 7 2 2 3 2" xfId="12217" xr:uid="{00000000-0005-0000-0000-000047180000}"/>
    <cellStyle name="Normal 26 2 2 7 2 2 4" xfId="8679" xr:uid="{00000000-0005-0000-0000-000048180000}"/>
    <cellStyle name="Normal 26 2 2 7 2 3" xfId="3231" xr:uid="{00000000-0005-0000-0000-000049180000}"/>
    <cellStyle name="Normal 26 2 2 7 2 3 2" xfId="9672" xr:uid="{00000000-0005-0000-0000-00004A180000}"/>
    <cellStyle name="Normal 26 2 2 7 2 4" xfId="5624" xr:uid="{00000000-0005-0000-0000-00004B180000}"/>
    <cellStyle name="Normal 26 2 2 7 2 4 2" xfId="11441" xr:uid="{00000000-0005-0000-0000-00004C180000}"/>
    <cellStyle name="Normal 26 2 2 7 2 5" xfId="7903" xr:uid="{00000000-0005-0000-0000-00004D180000}"/>
    <cellStyle name="Normal 26 2 2 7 3" xfId="1223" xr:uid="{00000000-0005-0000-0000-00004E180000}"/>
    <cellStyle name="Normal 26 2 2 7 3 2" xfId="2293" xr:uid="{00000000-0005-0000-0000-00004F180000}"/>
    <cellStyle name="Normal 26 2 2 7 3 2 2" xfId="4686" xr:uid="{00000000-0005-0000-0000-000050180000}"/>
    <cellStyle name="Normal 26 2 2 7 3 2 2 2" xfId="10707" xr:uid="{00000000-0005-0000-0000-000051180000}"/>
    <cellStyle name="Normal 26 2 2 7 3 2 3" xfId="7079" xr:uid="{00000000-0005-0000-0000-000052180000}"/>
    <cellStyle name="Normal 26 2 2 7 3 2 3 2" xfId="12476" xr:uid="{00000000-0005-0000-0000-000053180000}"/>
    <cellStyle name="Normal 26 2 2 7 3 2 4" xfId="8938" xr:uid="{00000000-0005-0000-0000-000054180000}"/>
    <cellStyle name="Normal 26 2 2 7 3 3" xfId="3616" xr:uid="{00000000-0005-0000-0000-000055180000}"/>
    <cellStyle name="Normal 26 2 2 7 3 3 2" xfId="9931" xr:uid="{00000000-0005-0000-0000-000056180000}"/>
    <cellStyle name="Normal 26 2 2 7 3 4" xfId="6009" xr:uid="{00000000-0005-0000-0000-000057180000}"/>
    <cellStyle name="Normal 26 2 2 7 3 4 2" xfId="11700" xr:uid="{00000000-0005-0000-0000-000058180000}"/>
    <cellStyle name="Normal 26 2 2 7 3 5" xfId="8162" xr:uid="{00000000-0005-0000-0000-000059180000}"/>
    <cellStyle name="Normal 26 2 2 7 4" xfId="1607" xr:uid="{00000000-0005-0000-0000-00005A180000}"/>
    <cellStyle name="Normal 26 2 2 7 4 2" xfId="4000" xr:uid="{00000000-0005-0000-0000-00005B180000}"/>
    <cellStyle name="Normal 26 2 2 7 4 2 2" xfId="10189" xr:uid="{00000000-0005-0000-0000-00005C180000}"/>
    <cellStyle name="Normal 26 2 2 7 4 3" xfId="6393" xr:uid="{00000000-0005-0000-0000-00005D180000}"/>
    <cellStyle name="Normal 26 2 2 7 4 3 2" xfId="11958" xr:uid="{00000000-0005-0000-0000-00005E180000}"/>
    <cellStyle name="Normal 26 2 2 7 4 4" xfId="8420" xr:uid="{00000000-0005-0000-0000-00005F180000}"/>
    <cellStyle name="Normal 26 2 2 7 5" xfId="2930" xr:uid="{00000000-0005-0000-0000-000060180000}"/>
    <cellStyle name="Normal 26 2 2 7 5 2" xfId="9413" xr:uid="{00000000-0005-0000-0000-000061180000}"/>
    <cellStyle name="Normal 26 2 2 7 6" xfId="5323" xr:uid="{00000000-0005-0000-0000-000062180000}"/>
    <cellStyle name="Normal 26 2 2 7 6 2" xfId="11182" xr:uid="{00000000-0005-0000-0000-000063180000}"/>
    <cellStyle name="Normal 26 2 2 7 7" xfId="7644" xr:uid="{00000000-0005-0000-0000-000064180000}"/>
    <cellStyle name="Normal 26 2 2 8" xfId="580" xr:uid="{00000000-0005-0000-0000-000065180000}"/>
    <cellStyle name="Normal 26 2 2 8 2" xfId="1650" xr:uid="{00000000-0005-0000-0000-000066180000}"/>
    <cellStyle name="Normal 26 2 2 8 2 2" xfId="4043" xr:uid="{00000000-0005-0000-0000-000067180000}"/>
    <cellStyle name="Normal 26 2 2 8 2 2 2" xfId="10226" xr:uid="{00000000-0005-0000-0000-000068180000}"/>
    <cellStyle name="Normal 26 2 2 8 2 3" xfId="6436" xr:uid="{00000000-0005-0000-0000-000069180000}"/>
    <cellStyle name="Normal 26 2 2 8 2 3 2" xfId="11995" xr:uid="{00000000-0005-0000-0000-00006A180000}"/>
    <cellStyle name="Normal 26 2 2 8 2 4" xfId="8457" xr:uid="{00000000-0005-0000-0000-00006B180000}"/>
    <cellStyle name="Normal 26 2 2 8 3" xfId="2973" xr:uid="{00000000-0005-0000-0000-00006C180000}"/>
    <cellStyle name="Normal 26 2 2 8 3 2" xfId="9450" xr:uid="{00000000-0005-0000-0000-00006D180000}"/>
    <cellStyle name="Normal 26 2 2 8 4" xfId="5366" xr:uid="{00000000-0005-0000-0000-00006E180000}"/>
    <cellStyle name="Normal 26 2 2 8 4 2" xfId="11219" xr:uid="{00000000-0005-0000-0000-00006F180000}"/>
    <cellStyle name="Normal 26 2 2 8 5" xfId="7681" xr:uid="{00000000-0005-0000-0000-000070180000}"/>
    <cellStyle name="Normal 26 2 2 9" xfId="965" xr:uid="{00000000-0005-0000-0000-000071180000}"/>
    <cellStyle name="Normal 26 2 2 9 2" xfId="2035" xr:uid="{00000000-0005-0000-0000-000072180000}"/>
    <cellStyle name="Normal 26 2 2 9 2 2" xfId="4428" xr:uid="{00000000-0005-0000-0000-000073180000}"/>
    <cellStyle name="Normal 26 2 2 9 2 2 2" xfId="10485" xr:uid="{00000000-0005-0000-0000-000074180000}"/>
    <cellStyle name="Normal 26 2 2 9 2 3" xfId="6821" xr:uid="{00000000-0005-0000-0000-000075180000}"/>
    <cellStyle name="Normal 26 2 2 9 2 3 2" xfId="12254" xr:uid="{00000000-0005-0000-0000-000076180000}"/>
    <cellStyle name="Normal 26 2 2 9 2 4" xfId="8716" xr:uid="{00000000-0005-0000-0000-000077180000}"/>
    <cellStyle name="Normal 26 2 2 9 3" xfId="3358" xr:uid="{00000000-0005-0000-0000-000078180000}"/>
    <cellStyle name="Normal 26 2 2 9 3 2" xfId="9709" xr:uid="{00000000-0005-0000-0000-000079180000}"/>
    <cellStyle name="Normal 26 2 2 9 4" xfId="5751" xr:uid="{00000000-0005-0000-0000-00007A180000}"/>
    <cellStyle name="Normal 26 2 2 9 4 2" xfId="11478" xr:uid="{00000000-0005-0000-0000-00007B180000}"/>
    <cellStyle name="Normal 26 2 2 9 5" xfId="7940" xr:uid="{00000000-0005-0000-0000-00007C180000}"/>
    <cellStyle name="Normal 26 2 3" xfId="29" xr:uid="{00000000-0005-0000-0000-00007D180000}"/>
    <cellStyle name="Normal 26 2 3 10" xfId="2427" xr:uid="{00000000-0005-0000-0000-00007E180000}"/>
    <cellStyle name="Normal 26 2 3 10 2" xfId="8980" xr:uid="{00000000-0005-0000-0000-00007F180000}"/>
    <cellStyle name="Normal 26 2 3 11" xfId="4820" xr:uid="{00000000-0005-0000-0000-000080180000}"/>
    <cellStyle name="Normal 26 2 3 11 2" xfId="10749" xr:uid="{00000000-0005-0000-0000-000081180000}"/>
    <cellStyle name="Normal 26 2 3 12" xfId="7211" xr:uid="{00000000-0005-0000-0000-000082180000}"/>
    <cellStyle name="Normal 26 2 3 2" xfId="71" xr:uid="{00000000-0005-0000-0000-000083180000}"/>
    <cellStyle name="Normal 26 2 3 2 2" xfId="155" xr:uid="{00000000-0005-0000-0000-000084180000}"/>
    <cellStyle name="Normal 26 2 3 2 2 2" xfId="758" xr:uid="{00000000-0005-0000-0000-000085180000}"/>
    <cellStyle name="Normal 26 2 3 2 2 2 2" xfId="1828" xr:uid="{00000000-0005-0000-0000-000086180000}"/>
    <cellStyle name="Normal 26 2 3 2 2 2 2 2" xfId="4221" xr:uid="{00000000-0005-0000-0000-000087180000}"/>
    <cellStyle name="Normal 26 2 3 2 2 2 2 2 2" xfId="10378" xr:uid="{00000000-0005-0000-0000-000088180000}"/>
    <cellStyle name="Normal 26 2 3 2 2 2 2 3" xfId="6614" xr:uid="{00000000-0005-0000-0000-000089180000}"/>
    <cellStyle name="Normal 26 2 3 2 2 2 2 3 2" xfId="12147" xr:uid="{00000000-0005-0000-0000-00008A180000}"/>
    <cellStyle name="Normal 26 2 3 2 2 2 2 4" xfId="8609" xr:uid="{00000000-0005-0000-0000-00008B180000}"/>
    <cellStyle name="Normal 26 2 3 2 2 2 3" xfId="3151" xr:uid="{00000000-0005-0000-0000-00008C180000}"/>
    <cellStyle name="Normal 26 2 3 2 2 2 3 2" xfId="9602" xr:uid="{00000000-0005-0000-0000-00008D180000}"/>
    <cellStyle name="Normal 26 2 3 2 2 2 4" xfId="5544" xr:uid="{00000000-0005-0000-0000-00008E180000}"/>
    <cellStyle name="Normal 26 2 3 2 2 2 4 2" xfId="11371" xr:uid="{00000000-0005-0000-0000-00008F180000}"/>
    <cellStyle name="Normal 26 2 3 2 2 2 5" xfId="7833" xr:uid="{00000000-0005-0000-0000-000090180000}"/>
    <cellStyle name="Normal 26 2 3 2 2 3" xfId="1143" xr:uid="{00000000-0005-0000-0000-000091180000}"/>
    <cellStyle name="Normal 26 2 3 2 2 3 2" xfId="2213" xr:uid="{00000000-0005-0000-0000-000092180000}"/>
    <cellStyle name="Normal 26 2 3 2 2 3 2 2" xfId="4606" xr:uid="{00000000-0005-0000-0000-000093180000}"/>
    <cellStyle name="Normal 26 2 3 2 2 3 2 2 2" xfId="10637" xr:uid="{00000000-0005-0000-0000-000094180000}"/>
    <cellStyle name="Normal 26 2 3 2 2 3 2 3" xfId="6999" xr:uid="{00000000-0005-0000-0000-000095180000}"/>
    <cellStyle name="Normal 26 2 3 2 2 3 2 3 2" xfId="12406" xr:uid="{00000000-0005-0000-0000-000096180000}"/>
    <cellStyle name="Normal 26 2 3 2 2 3 2 4" xfId="8868" xr:uid="{00000000-0005-0000-0000-000097180000}"/>
    <cellStyle name="Normal 26 2 3 2 2 3 3" xfId="3536" xr:uid="{00000000-0005-0000-0000-000098180000}"/>
    <cellStyle name="Normal 26 2 3 2 2 3 3 2" xfId="9861" xr:uid="{00000000-0005-0000-0000-000099180000}"/>
    <cellStyle name="Normal 26 2 3 2 2 3 4" xfId="5929" xr:uid="{00000000-0005-0000-0000-00009A180000}"/>
    <cellStyle name="Normal 26 2 3 2 2 3 4 2" xfId="11630" xr:uid="{00000000-0005-0000-0000-00009B180000}"/>
    <cellStyle name="Normal 26 2 3 2 2 3 5" xfId="8092" xr:uid="{00000000-0005-0000-0000-00009C180000}"/>
    <cellStyle name="Normal 26 2 3 2 2 4" xfId="1527" xr:uid="{00000000-0005-0000-0000-00009D180000}"/>
    <cellStyle name="Normal 26 2 3 2 2 4 2" xfId="3920" xr:uid="{00000000-0005-0000-0000-00009E180000}"/>
    <cellStyle name="Normal 26 2 3 2 2 4 2 2" xfId="10119" xr:uid="{00000000-0005-0000-0000-00009F180000}"/>
    <cellStyle name="Normal 26 2 3 2 2 4 3" xfId="6313" xr:uid="{00000000-0005-0000-0000-0000A0180000}"/>
    <cellStyle name="Normal 26 2 3 2 2 4 3 2" xfId="11888" xr:uid="{00000000-0005-0000-0000-0000A1180000}"/>
    <cellStyle name="Normal 26 2 3 2 2 4 4" xfId="8350" xr:uid="{00000000-0005-0000-0000-0000A2180000}"/>
    <cellStyle name="Normal 26 2 3 2 2 5" xfId="455" xr:uid="{00000000-0005-0000-0000-0000A3180000}"/>
    <cellStyle name="Normal 26 2 3 2 2 5 2" xfId="2850" xr:uid="{00000000-0005-0000-0000-0000A4180000}"/>
    <cellStyle name="Normal 26 2 3 2 2 5 2 2" xfId="9343" xr:uid="{00000000-0005-0000-0000-0000A5180000}"/>
    <cellStyle name="Normal 26 2 3 2 2 5 3" xfId="5243" xr:uid="{00000000-0005-0000-0000-0000A6180000}"/>
    <cellStyle name="Normal 26 2 3 2 2 5 3 2" xfId="11112" xr:uid="{00000000-0005-0000-0000-0000A7180000}"/>
    <cellStyle name="Normal 26 2 3 2 2 5 4" xfId="7574" xr:uid="{00000000-0005-0000-0000-0000A8180000}"/>
    <cellStyle name="Normal 26 2 3 2 2 6" xfId="2553" xr:uid="{00000000-0005-0000-0000-0000A9180000}"/>
    <cellStyle name="Normal 26 2 3 2 2 6 2" xfId="9088" xr:uid="{00000000-0005-0000-0000-0000AA180000}"/>
    <cellStyle name="Normal 26 2 3 2 2 7" xfId="4946" xr:uid="{00000000-0005-0000-0000-0000AB180000}"/>
    <cellStyle name="Normal 26 2 3 2 2 7 2" xfId="10857" xr:uid="{00000000-0005-0000-0000-0000AC180000}"/>
    <cellStyle name="Normal 26 2 3 2 2 8" xfId="7319" xr:uid="{00000000-0005-0000-0000-0000AD180000}"/>
    <cellStyle name="Normal 26 2 3 2 3" xfId="239" xr:uid="{00000000-0005-0000-0000-0000AE180000}"/>
    <cellStyle name="Normal 26 2 3 2 3 2" xfId="1700" xr:uid="{00000000-0005-0000-0000-0000AF180000}"/>
    <cellStyle name="Normal 26 2 3 2 3 2 2" xfId="4093" xr:uid="{00000000-0005-0000-0000-0000B0180000}"/>
    <cellStyle name="Normal 26 2 3 2 3 2 2 2" xfId="10268" xr:uid="{00000000-0005-0000-0000-0000B1180000}"/>
    <cellStyle name="Normal 26 2 3 2 3 2 3" xfId="6486" xr:uid="{00000000-0005-0000-0000-0000B2180000}"/>
    <cellStyle name="Normal 26 2 3 2 3 2 3 2" xfId="12037" xr:uid="{00000000-0005-0000-0000-0000B3180000}"/>
    <cellStyle name="Normal 26 2 3 2 3 2 4" xfId="8499" xr:uid="{00000000-0005-0000-0000-0000B4180000}"/>
    <cellStyle name="Normal 26 2 3 2 3 3" xfId="630" xr:uid="{00000000-0005-0000-0000-0000B5180000}"/>
    <cellStyle name="Normal 26 2 3 2 3 3 2" xfId="3023" xr:uid="{00000000-0005-0000-0000-0000B6180000}"/>
    <cellStyle name="Normal 26 2 3 2 3 3 2 2" xfId="9492" xr:uid="{00000000-0005-0000-0000-0000B7180000}"/>
    <cellStyle name="Normal 26 2 3 2 3 3 3" xfId="5416" xr:uid="{00000000-0005-0000-0000-0000B8180000}"/>
    <cellStyle name="Normal 26 2 3 2 3 3 3 2" xfId="11261" xr:uid="{00000000-0005-0000-0000-0000B9180000}"/>
    <cellStyle name="Normal 26 2 3 2 3 3 4" xfId="7723" xr:uid="{00000000-0005-0000-0000-0000BA180000}"/>
    <cellStyle name="Normal 26 2 3 2 3 4" xfId="2637" xr:uid="{00000000-0005-0000-0000-0000BB180000}"/>
    <cellStyle name="Normal 26 2 3 2 3 4 2" xfId="9160" xr:uid="{00000000-0005-0000-0000-0000BC180000}"/>
    <cellStyle name="Normal 26 2 3 2 3 5" xfId="5030" xr:uid="{00000000-0005-0000-0000-0000BD180000}"/>
    <cellStyle name="Normal 26 2 3 2 3 5 2" xfId="10929" xr:uid="{00000000-0005-0000-0000-0000BE180000}"/>
    <cellStyle name="Normal 26 2 3 2 3 6" xfId="7391" xr:uid="{00000000-0005-0000-0000-0000BF180000}"/>
    <cellStyle name="Normal 26 2 3 2 4" xfId="1015" xr:uid="{00000000-0005-0000-0000-0000C0180000}"/>
    <cellStyle name="Normal 26 2 3 2 4 2" xfId="2085" xr:uid="{00000000-0005-0000-0000-0000C1180000}"/>
    <cellStyle name="Normal 26 2 3 2 4 2 2" xfId="4478" xr:uid="{00000000-0005-0000-0000-0000C2180000}"/>
    <cellStyle name="Normal 26 2 3 2 4 2 2 2" xfId="10527" xr:uid="{00000000-0005-0000-0000-0000C3180000}"/>
    <cellStyle name="Normal 26 2 3 2 4 2 3" xfId="6871" xr:uid="{00000000-0005-0000-0000-0000C4180000}"/>
    <cellStyle name="Normal 26 2 3 2 4 2 3 2" xfId="12296" xr:uid="{00000000-0005-0000-0000-0000C5180000}"/>
    <cellStyle name="Normal 26 2 3 2 4 2 4" xfId="8758" xr:uid="{00000000-0005-0000-0000-0000C6180000}"/>
    <cellStyle name="Normal 26 2 3 2 4 3" xfId="3408" xr:uid="{00000000-0005-0000-0000-0000C7180000}"/>
    <cellStyle name="Normal 26 2 3 2 4 3 2" xfId="9751" xr:uid="{00000000-0005-0000-0000-0000C8180000}"/>
    <cellStyle name="Normal 26 2 3 2 4 4" xfId="5801" xr:uid="{00000000-0005-0000-0000-0000C9180000}"/>
    <cellStyle name="Normal 26 2 3 2 4 4 2" xfId="11520" xr:uid="{00000000-0005-0000-0000-0000CA180000}"/>
    <cellStyle name="Normal 26 2 3 2 4 5" xfId="7982" xr:uid="{00000000-0005-0000-0000-0000CB180000}"/>
    <cellStyle name="Normal 26 2 3 2 5" xfId="1399" xr:uid="{00000000-0005-0000-0000-0000CC180000}"/>
    <cellStyle name="Normal 26 2 3 2 5 2" xfId="3792" xr:uid="{00000000-0005-0000-0000-0000CD180000}"/>
    <cellStyle name="Normal 26 2 3 2 5 2 2" xfId="10009" xr:uid="{00000000-0005-0000-0000-0000CE180000}"/>
    <cellStyle name="Normal 26 2 3 2 5 3" xfId="6185" xr:uid="{00000000-0005-0000-0000-0000CF180000}"/>
    <cellStyle name="Normal 26 2 3 2 5 3 2" xfId="11778" xr:uid="{00000000-0005-0000-0000-0000D0180000}"/>
    <cellStyle name="Normal 26 2 3 2 5 4" xfId="8240" xr:uid="{00000000-0005-0000-0000-0000D1180000}"/>
    <cellStyle name="Normal 26 2 3 2 6" xfId="324" xr:uid="{00000000-0005-0000-0000-0000D2180000}"/>
    <cellStyle name="Normal 26 2 3 2 6 2" xfId="2722" xr:uid="{00000000-0005-0000-0000-0000D3180000}"/>
    <cellStyle name="Normal 26 2 3 2 6 2 2" xfId="9233" xr:uid="{00000000-0005-0000-0000-0000D4180000}"/>
    <cellStyle name="Normal 26 2 3 2 6 3" xfId="5115" xr:uid="{00000000-0005-0000-0000-0000D5180000}"/>
    <cellStyle name="Normal 26 2 3 2 6 3 2" xfId="11002" xr:uid="{00000000-0005-0000-0000-0000D6180000}"/>
    <cellStyle name="Normal 26 2 3 2 6 4" xfId="7464" xr:uid="{00000000-0005-0000-0000-0000D7180000}"/>
    <cellStyle name="Normal 26 2 3 2 7" xfId="2469" xr:uid="{00000000-0005-0000-0000-0000D8180000}"/>
    <cellStyle name="Normal 26 2 3 2 7 2" xfId="9016" xr:uid="{00000000-0005-0000-0000-0000D9180000}"/>
    <cellStyle name="Normal 26 2 3 2 8" xfId="4862" xr:uid="{00000000-0005-0000-0000-0000DA180000}"/>
    <cellStyle name="Normal 26 2 3 2 8 2" xfId="10785" xr:uid="{00000000-0005-0000-0000-0000DB180000}"/>
    <cellStyle name="Normal 26 2 3 2 9" xfId="7247" xr:uid="{00000000-0005-0000-0000-0000DC180000}"/>
    <cellStyle name="Normal 26 2 3 3" xfId="113" xr:uid="{00000000-0005-0000-0000-0000DD180000}"/>
    <cellStyle name="Normal 26 2 3 3 2" xfId="499" xr:uid="{00000000-0005-0000-0000-0000DE180000}"/>
    <cellStyle name="Normal 26 2 3 3 2 2" xfId="802" xr:uid="{00000000-0005-0000-0000-0000DF180000}"/>
    <cellStyle name="Normal 26 2 3 3 2 2 2" xfId="1872" xr:uid="{00000000-0005-0000-0000-0000E0180000}"/>
    <cellStyle name="Normal 26 2 3 3 2 2 2 2" xfId="4265" xr:uid="{00000000-0005-0000-0000-0000E1180000}"/>
    <cellStyle name="Normal 26 2 3 3 2 2 2 2 2" xfId="10416" xr:uid="{00000000-0005-0000-0000-0000E2180000}"/>
    <cellStyle name="Normal 26 2 3 3 2 2 2 3" xfId="6658" xr:uid="{00000000-0005-0000-0000-0000E3180000}"/>
    <cellStyle name="Normal 26 2 3 3 2 2 2 3 2" xfId="12185" xr:uid="{00000000-0005-0000-0000-0000E4180000}"/>
    <cellStyle name="Normal 26 2 3 3 2 2 2 4" xfId="8647" xr:uid="{00000000-0005-0000-0000-0000E5180000}"/>
    <cellStyle name="Normal 26 2 3 3 2 2 3" xfId="3195" xr:uid="{00000000-0005-0000-0000-0000E6180000}"/>
    <cellStyle name="Normal 26 2 3 3 2 2 3 2" xfId="9640" xr:uid="{00000000-0005-0000-0000-0000E7180000}"/>
    <cellStyle name="Normal 26 2 3 3 2 2 4" xfId="5588" xr:uid="{00000000-0005-0000-0000-0000E8180000}"/>
    <cellStyle name="Normal 26 2 3 3 2 2 4 2" xfId="11409" xr:uid="{00000000-0005-0000-0000-0000E9180000}"/>
    <cellStyle name="Normal 26 2 3 3 2 2 5" xfId="7871" xr:uid="{00000000-0005-0000-0000-0000EA180000}"/>
    <cellStyle name="Normal 26 2 3 3 2 3" xfId="1187" xr:uid="{00000000-0005-0000-0000-0000EB180000}"/>
    <cellStyle name="Normal 26 2 3 3 2 3 2" xfId="2257" xr:uid="{00000000-0005-0000-0000-0000EC180000}"/>
    <cellStyle name="Normal 26 2 3 3 2 3 2 2" xfId="4650" xr:uid="{00000000-0005-0000-0000-0000ED180000}"/>
    <cellStyle name="Normal 26 2 3 3 2 3 2 2 2" xfId="10675" xr:uid="{00000000-0005-0000-0000-0000EE180000}"/>
    <cellStyle name="Normal 26 2 3 3 2 3 2 3" xfId="7043" xr:uid="{00000000-0005-0000-0000-0000EF180000}"/>
    <cellStyle name="Normal 26 2 3 3 2 3 2 3 2" xfId="12444" xr:uid="{00000000-0005-0000-0000-0000F0180000}"/>
    <cellStyle name="Normal 26 2 3 3 2 3 2 4" xfId="8906" xr:uid="{00000000-0005-0000-0000-0000F1180000}"/>
    <cellStyle name="Normal 26 2 3 3 2 3 3" xfId="3580" xr:uid="{00000000-0005-0000-0000-0000F2180000}"/>
    <cellStyle name="Normal 26 2 3 3 2 3 3 2" xfId="9899" xr:uid="{00000000-0005-0000-0000-0000F3180000}"/>
    <cellStyle name="Normal 26 2 3 3 2 3 4" xfId="5973" xr:uid="{00000000-0005-0000-0000-0000F4180000}"/>
    <cellStyle name="Normal 26 2 3 3 2 3 4 2" xfId="11668" xr:uid="{00000000-0005-0000-0000-0000F5180000}"/>
    <cellStyle name="Normal 26 2 3 3 2 3 5" xfId="8130" xr:uid="{00000000-0005-0000-0000-0000F6180000}"/>
    <cellStyle name="Normal 26 2 3 3 2 4" xfId="1571" xr:uid="{00000000-0005-0000-0000-0000F7180000}"/>
    <cellStyle name="Normal 26 2 3 3 2 4 2" xfId="3964" xr:uid="{00000000-0005-0000-0000-0000F8180000}"/>
    <cellStyle name="Normal 26 2 3 3 2 4 2 2" xfId="10157" xr:uid="{00000000-0005-0000-0000-0000F9180000}"/>
    <cellStyle name="Normal 26 2 3 3 2 4 3" xfId="6357" xr:uid="{00000000-0005-0000-0000-0000FA180000}"/>
    <cellStyle name="Normal 26 2 3 3 2 4 3 2" xfId="11926" xr:uid="{00000000-0005-0000-0000-0000FB180000}"/>
    <cellStyle name="Normal 26 2 3 3 2 4 4" xfId="8388" xr:uid="{00000000-0005-0000-0000-0000FC180000}"/>
    <cellStyle name="Normal 26 2 3 3 2 5" xfId="2894" xr:uid="{00000000-0005-0000-0000-0000FD180000}"/>
    <cellStyle name="Normal 26 2 3 3 2 5 2" xfId="9381" xr:uid="{00000000-0005-0000-0000-0000FE180000}"/>
    <cellStyle name="Normal 26 2 3 3 2 6" xfId="5287" xr:uid="{00000000-0005-0000-0000-0000FF180000}"/>
    <cellStyle name="Normal 26 2 3 3 2 6 2" xfId="11150" xr:uid="{00000000-0005-0000-0000-000000190000}"/>
    <cellStyle name="Normal 26 2 3 3 2 7" xfId="7612" xr:uid="{00000000-0005-0000-0000-000001190000}"/>
    <cellStyle name="Normal 26 2 3 3 3" xfId="674" xr:uid="{00000000-0005-0000-0000-000002190000}"/>
    <cellStyle name="Normal 26 2 3 3 3 2" xfId="1744" xr:uid="{00000000-0005-0000-0000-000003190000}"/>
    <cellStyle name="Normal 26 2 3 3 3 2 2" xfId="4137" xr:uid="{00000000-0005-0000-0000-000004190000}"/>
    <cellStyle name="Normal 26 2 3 3 3 2 2 2" xfId="10306" xr:uid="{00000000-0005-0000-0000-000005190000}"/>
    <cellStyle name="Normal 26 2 3 3 3 2 3" xfId="6530" xr:uid="{00000000-0005-0000-0000-000006190000}"/>
    <cellStyle name="Normal 26 2 3 3 3 2 3 2" xfId="12075" xr:uid="{00000000-0005-0000-0000-000007190000}"/>
    <cellStyle name="Normal 26 2 3 3 3 2 4" xfId="8537" xr:uid="{00000000-0005-0000-0000-000008190000}"/>
    <cellStyle name="Normal 26 2 3 3 3 3" xfId="3067" xr:uid="{00000000-0005-0000-0000-000009190000}"/>
    <cellStyle name="Normal 26 2 3 3 3 3 2" xfId="9530" xr:uid="{00000000-0005-0000-0000-00000A190000}"/>
    <cellStyle name="Normal 26 2 3 3 3 4" xfId="5460" xr:uid="{00000000-0005-0000-0000-00000B190000}"/>
    <cellStyle name="Normal 26 2 3 3 3 4 2" xfId="11299" xr:uid="{00000000-0005-0000-0000-00000C190000}"/>
    <cellStyle name="Normal 26 2 3 3 3 5" xfId="7761" xr:uid="{00000000-0005-0000-0000-00000D190000}"/>
    <cellStyle name="Normal 26 2 3 3 4" xfId="1059" xr:uid="{00000000-0005-0000-0000-00000E190000}"/>
    <cellStyle name="Normal 26 2 3 3 4 2" xfId="2129" xr:uid="{00000000-0005-0000-0000-00000F190000}"/>
    <cellStyle name="Normal 26 2 3 3 4 2 2" xfId="4522" xr:uid="{00000000-0005-0000-0000-000010190000}"/>
    <cellStyle name="Normal 26 2 3 3 4 2 2 2" xfId="10565" xr:uid="{00000000-0005-0000-0000-000011190000}"/>
    <cellStyle name="Normal 26 2 3 3 4 2 3" xfId="6915" xr:uid="{00000000-0005-0000-0000-000012190000}"/>
    <cellStyle name="Normal 26 2 3 3 4 2 3 2" xfId="12334" xr:uid="{00000000-0005-0000-0000-000013190000}"/>
    <cellStyle name="Normal 26 2 3 3 4 2 4" xfId="8796" xr:uid="{00000000-0005-0000-0000-000014190000}"/>
    <cellStyle name="Normal 26 2 3 3 4 3" xfId="3452" xr:uid="{00000000-0005-0000-0000-000015190000}"/>
    <cellStyle name="Normal 26 2 3 3 4 3 2" xfId="9789" xr:uid="{00000000-0005-0000-0000-000016190000}"/>
    <cellStyle name="Normal 26 2 3 3 4 4" xfId="5845" xr:uid="{00000000-0005-0000-0000-000017190000}"/>
    <cellStyle name="Normal 26 2 3 3 4 4 2" xfId="11558" xr:uid="{00000000-0005-0000-0000-000018190000}"/>
    <cellStyle name="Normal 26 2 3 3 4 5" xfId="8020" xr:uid="{00000000-0005-0000-0000-000019190000}"/>
    <cellStyle name="Normal 26 2 3 3 5" xfId="1443" xr:uid="{00000000-0005-0000-0000-00001A190000}"/>
    <cellStyle name="Normal 26 2 3 3 5 2" xfId="3836" xr:uid="{00000000-0005-0000-0000-00001B190000}"/>
    <cellStyle name="Normal 26 2 3 3 5 2 2" xfId="10047" xr:uid="{00000000-0005-0000-0000-00001C190000}"/>
    <cellStyle name="Normal 26 2 3 3 5 3" xfId="6229" xr:uid="{00000000-0005-0000-0000-00001D190000}"/>
    <cellStyle name="Normal 26 2 3 3 5 3 2" xfId="11816" xr:uid="{00000000-0005-0000-0000-00001E190000}"/>
    <cellStyle name="Normal 26 2 3 3 5 4" xfId="8278" xr:uid="{00000000-0005-0000-0000-00001F190000}"/>
    <cellStyle name="Normal 26 2 3 3 6" xfId="370" xr:uid="{00000000-0005-0000-0000-000020190000}"/>
    <cellStyle name="Normal 26 2 3 3 6 2" xfId="2766" xr:uid="{00000000-0005-0000-0000-000021190000}"/>
    <cellStyle name="Normal 26 2 3 3 6 2 2" xfId="9271" xr:uid="{00000000-0005-0000-0000-000022190000}"/>
    <cellStyle name="Normal 26 2 3 3 6 3" xfId="5159" xr:uid="{00000000-0005-0000-0000-000023190000}"/>
    <cellStyle name="Normal 26 2 3 3 6 3 2" xfId="11040" xr:uid="{00000000-0005-0000-0000-000024190000}"/>
    <cellStyle name="Normal 26 2 3 3 6 4" xfId="7502" xr:uid="{00000000-0005-0000-0000-000025190000}"/>
    <cellStyle name="Normal 26 2 3 3 7" xfId="2511" xr:uid="{00000000-0005-0000-0000-000026190000}"/>
    <cellStyle name="Normal 26 2 3 3 7 2" xfId="9052" xr:uid="{00000000-0005-0000-0000-000027190000}"/>
    <cellStyle name="Normal 26 2 3 3 8" xfId="4904" xr:uid="{00000000-0005-0000-0000-000028190000}"/>
    <cellStyle name="Normal 26 2 3 3 8 2" xfId="10821" xr:uid="{00000000-0005-0000-0000-000029190000}"/>
    <cellStyle name="Normal 26 2 3 3 9" xfId="7283" xr:uid="{00000000-0005-0000-0000-00002A190000}"/>
    <cellStyle name="Normal 26 2 3 4" xfId="197" xr:uid="{00000000-0005-0000-0000-00002B190000}"/>
    <cellStyle name="Normal 26 2 3 4 2" xfId="716" xr:uid="{00000000-0005-0000-0000-00002C190000}"/>
    <cellStyle name="Normal 26 2 3 4 2 2" xfId="1786" xr:uid="{00000000-0005-0000-0000-00002D190000}"/>
    <cellStyle name="Normal 26 2 3 4 2 2 2" xfId="4179" xr:uid="{00000000-0005-0000-0000-00002E190000}"/>
    <cellStyle name="Normal 26 2 3 4 2 2 2 2" xfId="10342" xr:uid="{00000000-0005-0000-0000-00002F190000}"/>
    <cellStyle name="Normal 26 2 3 4 2 2 3" xfId="6572" xr:uid="{00000000-0005-0000-0000-000030190000}"/>
    <cellStyle name="Normal 26 2 3 4 2 2 3 2" xfId="12111" xr:uid="{00000000-0005-0000-0000-000031190000}"/>
    <cellStyle name="Normal 26 2 3 4 2 2 4" xfId="8573" xr:uid="{00000000-0005-0000-0000-000032190000}"/>
    <cellStyle name="Normal 26 2 3 4 2 3" xfId="3109" xr:uid="{00000000-0005-0000-0000-000033190000}"/>
    <cellStyle name="Normal 26 2 3 4 2 3 2" xfId="9566" xr:uid="{00000000-0005-0000-0000-000034190000}"/>
    <cellStyle name="Normal 26 2 3 4 2 4" xfId="5502" xr:uid="{00000000-0005-0000-0000-000035190000}"/>
    <cellStyle name="Normal 26 2 3 4 2 4 2" xfId="11335" xr:uid="{00000000-0005-0000-0000-000036190000}"/>
    <cellStyle name="Normal 26 2 3 4 2 5" xfId="7797" xr:uid="{00000000-0005-0000-0000-000037190000}"/>
    <cellStyle name="Normal 26 2 3 4 3" xfId="1101" xr:uid="{00000000-0005-0000-0000-000038190000}"/>
    <cellStyle name="Normal 26 2 3 4 3 2" xfId="2171" xr:uid="{00000000-0005-0000-0000-000039190000}"/>
    <cellStyle name="Normal 26 2 3 4 3 2 2" xfId="4564" xr:uid="{00000000-0005-0000-0000-00003A190000}"/>
    <cellStyle name="Normal 26 2 3 4 3 2 2 2" xfId="10601" xr:uid="{00000000-0005-0000-0000-00003B190000}"/>
    <cellStyle name="Normal 26 2 3 4 3 2 3" xfId="6957" xr:uid="{00000000-0005-0000-0000-00003C190000}"/>
    <cellStyle name="Normal 26 2 3 4 3 2 3 2" xfId="12370" xr:uid="{00000000-0005-0000-0000-00003D190000}"/>
    <cellStyle name="Normal 26 2 3 4 3 2 4" xfId="8832" xr:uid="{00000000-0005-0000-0000-00003E190000}"/>
    <cellStyle name="Normal 26 2 3 4 3 3" xfId="3494" xr:uid="{00000000-0005-0000-0000-00003F190000}"/>
    <cellStyle name="Normal 26 2 3 4 3 3 2" xfId="9825" xr:uid="{00000000-0005-0000-0000-000040190000}"/>
    <cellStyle name="Normal 26 2 3 4 3 4" xfId="5887" xr:uid="{00000000-0005-0000-0000-000041190000}"/>
    <cellStyle name="Normal 26 2 3 4 3 4 2" xfId="11594" xr:uid="{00000000-0005-0000-0000-000042190000}"/>
    <cellStyle name="Normal 26 2 3 4 3 5" xfId="8056" xr:uid="{00000000-0005-0000-0000-000043190000}"/>
    <cellStyle name="Normal 26 2 3 4 4" xfId="1485" xr:uid="{00000000-0005-0000-0000-000044190000}"/>
    <cellStyle name="Normal 26 2 3 4 4 2" xfId="3878" xr:uid="{00000000-0005-0000-0000-000045190000}"/>
    <cellStyle name="Normal 26 2 3 4 4 2 2" xfId="10083" xr:uid="{00000000-0005-0000-0000-000046190000}"/>
    <cellStyle name="Normal 26 2 3 4 4 3" xfId="6271" xr:uid="{00000000-0005-0000-0000-000047190000}"/>
    <cellStyle name="Normal 26 2 3 4 4 3 2" xfId="11852" xr:uid="{00000000-0005-0000-0000-000048190000}"/>
    <cellStyle name="Normal 26 2 3 4 4 4" xfId="8314" xr:uid="{00000000-0005-0000-0000-000049190000}"/>
    <cellStyle name="Normal 26 2 3 4 5" xfId="413" xr:uid="{00000000-0005-0000-0000-00004A190000}"/>
    <cellStyle name="Normal 26 2 3 4 5 2" xfId="2808" xr:uid="{00000000-0005-0000-0000-00004B190000}"/>
    <cellStyle name="Normal 26 2 3 4 5 2 2" xfId="9307" xr:uid="{00000000-0005-0000-0000-00004C190000}"/>
    <cellStyle name="Normal 26 2 3 4 5 3" xfId="5201" xr:uid="{00000000-0005-0000-0000-00004D190000}"/>
    <cellStyle name="Normal 26 2 3 4 5 3 2" xfId="11076" xr:uid="{00000000-0005-0000-0000-00004E190000}"/>
    <cellStyle name="Normal 26 2 3 4 5 4" xfId="7538" xr:uid="{00000000-0005-0000-0000-00004F190000}"/>
    <cellStyle name="Normal 26 2 3 4 6" xfId="2595" xr:uid="{00000000-0005-0000-0000-000050190000}"/>
    <cellStyle name="Normal 26 2 3 4 6 2" xfId="9124" xr:uid="{00000000-0005-0000-0000-000051190000}"/>
    <cellStyle name="Normal 26 2 3 4 7" xfId="4988" xr:uid="{00000000-0005-0000-0000-000052190000}"/>
    <cellStyle name="Normal 26 2 3 4 7 2" xfId="10893" xr:uid="{00000000-0005-0000-0000-000053190000}"/>
    <cellStyle name="Normal 26 2 3 4 8" xfId="7355" xr:uid="{00000000-0005-0000-0000-000054190000}"/>
    <cellStyle name="Normal 26 2 3 5" xfId="543" xr:uid="{00000000-0005-0000-0000-000055190000}"/>
    <cellStyle name="Normal 26 2 3 5 2" xfId="846" xr:uid="{00000000-0005-0000-0000-000056190000}"/>
    <cellStyle name="Normal 26 2 3 5 2 2" xfId="1916" xr:uid="{00000000-0005-0000-0000-000057190000}"/>
    <cellStyle name="Normal 26 2 3 5 2 2 2" xfId="4309" xr:uid="{00000000-0005-0000-0000-000058190000}"/>
    <cellStyle name="Normal 26 2 3 5 2 2 2 2" xfId="10454" xr:uid="{00000000-0005-0000-0000-000059190000}"/>
    <cellStyle name="Normal 26 2 3 5 2 2 3" xfId="6702" xr:uid="{00000000-0005-0000-0000-00005A190000}"/>
    <cellStyle name="Normal 26 2 3 5 2 2 3 2" xfId="12223" xr:uid="{00000000-0005-0000-0000-00005B190000}"/>
    <cellStyle name="Normal 26 2 3 5 2 2 4" xfId="8685" xr:uid="{00000000-0005-0000-0000-00005C190000}"/>
    <cellStyle name="Normal 26 2 3 5 2 3" xfId="3239" xr:uid="{00000000-0005-0000-0000-00005D190000}"/>
    <cellStyle name="Normal 26 2 3 5 2 3 2" xfId="9678" xr:uid="{00000000-0005-0000-0000-00005E190000}"/>
    <cellStyle name="Normal 26 2 3 5 2 4" xfId="5632" xr:uid="{00000000-0005-0000-0000-00005F190000}"/>
    <cellStyle name="Normal 26 2 3 5 2 4 2" xfId="11447" xr:uid="{00000000-0005-0000-0000-000060190000}"/>
    <cellStyle name="Normal 26 2 3 5 2 5" xfId="7909" xr:uid="{00000000-0005-0000-0000-000061190000}"/>
    <cellStyle name="Normal 26 2 3 5 3" xfId="1231" xr:uid="{00000000-0005-0000-0000-000062190000}"/>
    <cellStyle name="Normal 26 2 3 5 3 2" xfId="2301" xr:uid="{00000000-0005-0000-0000-000063190000}"/>
    <cellStyle name="Normal 26 2 3 5 3 2 2" xfId="4694" xr:uid="{00000000-0005-0000-0000-000064190000}"/>
    <cellStyle name="Normal 26 2 3 5 3 2 2 2" xfId="10713" xr:uid="{00000000-0005-0000-0000-000065190000}"/>
    <cellStyle name="Normal 26 2 3 5 3 2 3" xfId="7087" xr:uid="{00000000-0005-0000-0000-000066190000}"/>
    <cellStyle name="Normal 26 2 3 5 3 2 3 2" xfId="12482" xr:uid="{00000000-0005-0000-0000-000067190000}"/>
    <cellStyle name="Normal 26 2 3 5 3 2 4" xfId="8944" xr:uid="{00000000-0005-0000-0000-000068190000}"/>
    <cellStyle name="Normal 26 2 3 5 3 3" xfId="3624" xr:uid="{00000000-0005-0000-0000-000069190000}"/>
    <cellStyle name="Normal 26 2 3 5 3 3 2" xfId="9937" xr:uid="{00000000-0005-0000-0000-00006A190000}"/>
    <cellStyle name="Normal 26 2 3 5 3 4" xfId="6017" xr:uid="{00000000-0005-0000-0000-00006B190000}"/>
    <cellStyle name="Normal 26 2 3 5 3 4 2" xfId="11706" xr:uid="{00000000-0005-0000-0000-00006C190000}"/>
    <cellStyle name="Normal 26 2 3 5 3 5" xfId="8168" xr:uid="{00000000-0005-0000-0000-00006D190000}"/>
    <cellStyle name="Normal 26 2 3 5 4" xfId="1615" xr:uid="{00000000-0005-0000-0000-00006E190000}"/>
    <cellStyle name="Normal 26 2 3 5 4 2" xfId="4008" xr:uid="{00000000-0005-0000-0000-00006F190000}"/>
    <cellStyle name="Normal 26 2 3 5 4 2 2" xfId="10195" xr:uid="{00000000-0005-0000-0000-000070190000}"/>
    <cellStyle name="Normal 26 2 3 5 4 3" xfId="6401" xr:uid="{00000000-0005-0000-0000-000071190000}"/>
    <cellStyle name="Normal 26 2 3 5 4 3 2" xfId="11964" xr:uid="{00000000-0005-0000-0000-000072190000}"/>
    <cellStyle name="Normal 26 2 3 5 4 4" xfId="8426" xr:uid="{00000000-0005-0000-0000-000073190000}"/>
    <cellStyle name="Normal 26 2 3 5 5" xfId="2938" xr:uid="{00000000-0005-0000-0000-000074190000}"/>
    <cellStyle name="Normal 26 2 3 5 5 2" xfId="9419" xr:uid="{00000000-0005-0000-0000-000075190000}"/>
    <cellStyle name="Normal 26 2 3 5 6" xfId="5331" xr:uid="{00000000-0005-0000-0000-000076190000}"/>
    <cellStyle name="Normal 26 2 3 5 6 2" xfId="11188" xr:uid="{00000000-0005-0000-0000-000077190000}"/>
    <cellStyle name="Normal 26 2 3 5 7" xfId="7650" xr:uid="{00000000-0005-0000-0000-000078190000}"/>
    <cellStyle name="Normal 26 2 3 6" xfId="588" xr:uid="{00000000-0005-0000-0000-000079190000}"/>
    <cellStyle name="Normal 26 2 3 6 2" xfId="1658" xr:uid="{00000000-0005-0000-0000-00007A190000}"/>
    <cellStyle name="Normal 26 2 3 6 2 2" xfId="4051" xr:uid="{00000000-0005-0000-0000-00007B190000}"/>
    <cellStyle name="Normal 26 2 3 6 2 2 2" xfId="10232" xr:uid="{00000000-0005-0000-0000-00007C190000}"/>
    <cellStyle name="Normal 26 2 3 6 2 3" xfId="6444" xr:uid="{00000000-0005-0000-0000-00007D190000}"/>
    <cellStyle name="Normal 26 2 3 6 2 3 2" xfId="12001" xr:uid="{00000000-0005-0000-0000-00007E190000}"/>
    <cellStyle name="Normal 26 2 3 6 2 4" xfId="8463" xr:uid="{00000000-0005-0000-0000-00007F190000}"/>
    <cellStyle name="Normal 26 2 3 6 3" xfId="2981" xr:uid="{00000000-0005-0000-0000-000080190000}"/>
    <cellStyle name="Normal 26 2 3 6 3 2" xfId="9456" xr:uid="{00000000-0005-0000-0000-000081190000}"/>
    <cellStyle name="Normal 26 2 3 6 4" xfId="5374" xr:uid="{00000000-0005-0000-0000-000082190000}"/>
    <cellStyle name="Normal 26 2 3 6 4 2" xfId="11225" xr:uid="{00000000-0005-0000-0000-000083190000}"/>
    <cellStyle name="Normal 26 2 3 6 5" xfId="7687" xr:uid="{00000000-0005-0000-0000-000084190000}"/>
    <cellStyle name="Normal 26 2 3 7" xfId="973" xr:uid="{00000000-0005-0000-0000-000085190000}"/>
    <cellStyle name="Normal 26 2 3 7 2" xfId="2043" xr:uid="{00000000-0005-0000-0000-000086190000}"/>
    <cellStyle name="Normal 26 2 3 7 2 2" xfId="4436" xr:uid="{00000000-0005-0000-0000-000087190000}"/>
    <cellStyle name="Normal 26 2 3 7 2 2 2" xfId="10491" xr:uid="{00000000-0005-0000-0000-000088190000}"/>
    <cellStyle name="Normal 26 2 3 7 2 3" xfId="6829" xr:uid="{00000000-0005-0000-0000-000089190000}"/>
    <cellStyle name="Normal 26 2 3 7 2 3 2" xfId="12260" xr:uid="{00000000-0005-0000-0000-00008A190000}"/>
    <cellStyle name="Normal 26 2 3 7 2 4" xfId="8722" xr:uid="{00000000-0005-0000-0000-00008B190000}"/>
    <cellStyle name="Normal 26 2 3 7 3" xfId="3366" xr:uid="{00000000-0005-0000-0000-00008C190000}"/>
    <cellStyle name="Normal 26 2 3 7 3 2" xfId="9715" xr:uid="{00000000-0005-0000-0000-00008D190000}"/>
    <cellStyle name="Normal 26 2 3 7 4" xfId="5759" xr:uid="{00000000-0005-0000-0000-00008E190000}"/>
    <cellStyle name="Normal 26 2 3 7 4 2" xfId="11484" xr:uid="{00000000-0005-0000-0000-00008F190000}"/>
    <cellStyle name="Normal 26 2 3 7 5" xfId="7946" xr:uid="{00000000-0005-0000-0000-000090190000}"/>
    <cellStyle name="Normal 26 2 3 8" xfId="1357" xr:uid="{00000000-0005-0000-0000-000091190000}"/>
    <cellStyle name="Normal 26 2 3 8 2" xfId="3750" xr:uid="{00000000-0005-0000-0000-000092190000}"/>
    <cellStyle name="Normal 26 2 3 8 2 2" xfId="9973" xr:uid="{00000000-0005-0000-0000-000093190000}"/>
    <cellStyle name="Normal 26 2 3 8 3" xfId="6143" xr:uid="{00000000-0005-0000-0000-000094190000}"/>
    <cellStyle name="Normal 26 2 3 8 3 2" xfId="11742" xr:uid="{00000000-0005-0000-0000-000095190000}"/>
    <cellStyle name="Normal 26 2 3 8 4" xfId="8204" xr:uid="{00000000-0005-0000-0000-000096190000}"/>
    <cellStyle name="Normal 26 2 3 9" xfId="282" xr:uid="{00000000-0005-0000-0000-000097190000}"/>
    <cellStyle name="Normal 26 2 3 9 2" xfId="2680" xr:uid="{00000000-0005-0000-0000-000098190000}"/>
    <cellStyle name="Normal 26 2 3 9 2 2" xfId="9197" xr:uid="{00000000-0005-0000-0000-000099190000}"/>
    <cellStyle name="Normal 26 2 3 9 3" xfId="5073" xr:uid="{00000000-0005-0000-0000-00009A190000}"/>
    <cellStyle name="Normal 26 2 3 9 3 2" xfId="10966" xr:uid="{00000000-0005-0000-0000-00009B190000}"/>
    <cellStyle name="Normal 26 2 3 9 4" xfId="7428" xr:uid="{00000000-0005-0000-0000-00009C190000}"/>
    <cellStyle name="Normal 26 2 4" xfId="42" xr:uid="{00000000-0005-0000-0000-00009D190000}"/>
    <cellStyle name="Normal 26 2 4 10" xfId="2440" xr:uid="{00000000-0005-0000-0000-00009E190000}"/>
    <cellStyle name="Normal 26 2 4 10 2" xfId="8992" xr:uid="{00000000-0005-0000-0000-00009F190000}"/>
    <cellStyle name="Normal 26 2 4 11" xfId="4833" xr:uid="{00000000-0005-0000-0000-0000A0190000}"/>
    <cellStyle name="Normal 26 2 4 11 2" xfId="10761" xr:uid="{00000000-0005-0000-0000-0000A1190000}"/>
    <cellStyle name="Normal 26 2 4 12" xfId="7223" xr:uid="{00000000-0005-0000-0000-0000A2190000}"/>
    <cellStyle name="Normal 26 2 4 2" xfId="84" xr:uid="{00000000-0005-0000-0000-0000A3190000}"/>
    <cellStyle name="Normal 26 2 4 2 2" xfId="168" xr:uid="{00000000-0005-0000-0000-0000A4190000}"/>
    <cellStyle name="Normal 26 2 4 2 2 2" xfId="771" xr:uid="{00000000-0005-0000-0000-0000A5190000}"/>
    <cellStyle name="Normal 26 2 4 2 2 2 2" xfId="1841" xr:uid="{00000000-0005-0000-0000-0000A6190000}"/>
    <cellStyle name="Normal 26 2 4 2 2 2 2 2" xfId="4234" xr:uid="{00000000-0005-0000-0000-0000A7190000}"/>
    <cellStyle name="Normal 26 2 4 2 2 2 2 2 2" xfId="10390" xr:uid="{00000000-0005-0000-0000-0000A8190000}"/>
    <cellStyle name="Normal 26 2 4 2 2 2 2 3" xfId="6627" xr:uid="{00000000-0005-0000-0000-0000A9190000}"/>
    <cellStyle name="Normal 26 2 4 2 2 2 2 3 2" xfId="12159" xr:uid="{00000000-0005-0000-0000-0000AA190000}"/>
    <cellStyle name="Normal 26 2 4 2 2 2 2 4" xfId="8621" xr:uid="{00000000-0005-0000-0000-0000AB190000}"/>
    <cellStyle name="Normal 26 2 4 2 2 2 3" xfId="3164" xr:uid="{00000000-0005-0000-0000-0000AC190000}"/>
    <cellStyle name="Normal 26 2 4 2 2 2 3 2" xfId="9614" xr:uid="{00000000-0005-0000-0000-0000AD190000}"/>
    <cellStyle name="Normal 26 2 4 2 2 2 4" xfId="5557" xr:uid="{00000000-0005-0000-0000-0000AE190000}"/>
    <cellStyle name="Normal 26 2 4 2 2 2 4 2" xfId="11383" xr:uid="{00000000-0005-0000-0000-0000AF190000}"/>
    <cellStyle name="Normal 26 2 4 2 2 2 5" xfId="7845" xr:uid="{00000000-0005-0000-0000-0000B0190000}"/>
    <cellStyle name="Normal 26 2 4 2 2 3" xfId="1156" xr:uid="{00000000-0005-0000-0000-0000B1190000}"/>
    <cellStyle name="Normal 26 2 4 2 2 3 2" xfId="2226" xr:uid="{00000000-0005-0000-0000-0000B2190000}"/>
    <cellStyle name="Normal 26 2 4 2 2 3 2 2" xfId="4619" xr:uid="{00000000-0005-0000-0000-0000B3190000}"/>
    <cellStyle name="Normal 26 2 4 2 2 3 2 2 2" xfId="10649" xr:uid="{00000000-0005-0000-0000-0000B4190000}"/>
    <cellStyle name="Normal 26 2 4 2 2 3 2 3" xfId="7012" xr:uid="{00000000-0005-0000-0000-0000B5190000}"/>
    <cellStyle name="Normal 26 2 4 2 2 3 2 3 2" xfId="12418" xr:uid="{00000000-0005-0000-0000-0000B6190000}"/>
    <cellStyle name="Normal 26 2 4 2 2 3 2 4" xfId="8880" xr:uid="{00000000-0005-0000-0000-0000B7190000}"/>
    <cellStyle name="Normal 26 2 4 2 2 3 3" xfId="3549" xr:uid="{00000000-0005-0000-0000-0000B8190000}"/>
    <cellStyle name="Normal 26 2 4 2 2 3 3 2" xfId="9873" xr:uid="{00000000-0005-0000-0000-0000B9190000}"/>
    <cellStyle name="Normal 26 2 4 2 2 3 4" xfId="5942" xr:uid="{00000000-0005-0000-0000-0000BA190000}"/>
    <cellStyle name="Normal 26 2 4 2 2 3 4 2" xfId="11642" xr:uid="{00000000-0005-0000-0000-0000BB190000}"/>
    <cellStyle name="Normal 26 2 4 2 2 3 5" xfId="8104" xr:uid="{00000000-0005-0000-0000-0000BC190000}"/>
    <cellStyle name="Normal 26 2 4 2 2 4" xfId="1540" xr:uid="{00000000-0005-0000-0000-0000BD190000}"/>
    <cellStyle name="Normal 26 2 4 2 2 4 2" xfId="3933" xr:uid="{00000000-0005-0000-0000-0000BE190000}"/>
    <cellStyle name="Normal 26 2 4 2 2 4 2 2" xfId="10131" xr:uid="{00000000-0005-0000-0000-0000BF190000}"/>
    <cellStyle name="Normal 26 2 4 2 2 4 3" xfId="6326" xr:uid="{00000000-0005-0000-0000-0000C0190000}"/>
    <cellStyle name="Normal 26 2 4 2 2 4 3 2" xfId="11900" xr:uid="{00000000-0005-0000-0000-0000C1190000}"/>
    <cellStyle name="Normal 26 2 4 2 2 4 4" xfId="8362" xr:uid="{00000000-0005-0000-0000-0000C2190000}"/>
    <cellStyle name="Normal 26 2 4 2 2 5" xfId="468" xr:uid="{00000000-0005-0000-0000-0000C3190000}"/>
    <cellStyle name="Normal 26 2 4 2 2 5 2" xfId="2863" xr:uid="{00000000-0005-0000-0000-0000C4190000}"/>
    <cellStyle name="Normal 26 2 4 2 2 5 2 2" xfId="9355" xr:uid="{00000000-0005-0000-0000-0000C5190000}"/>
    <cellStyle name="Normal 26 2 4 2 2 5 3" xfId="5256" xr:uid="{00000000-0005-0000-0000-0000C6190000}"/>
    <cellStyle name="Normal 26 2 4 2 2 5 3 2" xfId="11124" xr:uid="{00000000-0005-0000-0000-0000C7190000}"/>
    <cellStyle name="Normal 26 2 4 2 2 5 4" xfId="7586" xr:uid="{00000000-0005-0000-0000-0000C8190000}"/>
    <cellStyle name="Normal 26 2 4 2 2 6" xfId="2566" xr:uid="{00000000-0005-0000-0000-0000C9190000}"/>
    <cellStyle name="Normal 26 2 4 2 2 6 2" xfId="9100" xr:uid="{00000000-0005-0000-0000-0000CA190000}"/>
    <cellStyle name="Normal 26 2 4 2 2 7" xfId="4959" xr:uid="{00000000-0005-0000-0000-0000CB190000}"/>
    <cellStyle name="Normal 26 2 4 2 2 7 2" xfId="10869" xr:uid="{00000000-0005-0000-0000-0000CC190000}"/>
    <cellStyle name="Normal 26 2 4 2 2 8" xfId="7331" xr:uid="{00000000-0005-0000-0000-0000CD190000}"/>
    <cellStyle name="Normal 26 2 4 2 3" xfId="252" xr:uid="{00000000-0005-0000-0000-0000CE190000}"/>
    <cellStyle name="Normal 26 2 4 2 3 2" xfId="1713" xr:uid="{00000000-0005-0000-0000-0000CF190000}"/>
    <cellStyle name="Normal 26 2 4 2 3 2 2" xfId="4106" xr:uid="{00000000-0005-0000-0000-0000D0190000}"/>
    <cellStyle name="Normal 26 2 4 2 3 2 2 2" xfId="10280" xr:uid="{00000000-0005-0000-0000-0000D1190000}"/>
    <cellStyle name="Normal 26 2 4 2 3 2 3" xfId="6499" xr:uid="{00000000-0005-0000-0000-0000D2190000}"/>
    <cellStyle name="Normal 26 2 4 2 3 2 3 2" xfId="12049" xr:uid="{00000000-0005-0000-0000-0000D3190000}"/>
    <cellStyle name="Normal 26 2 4 2 3 2 4" xfId="8511" xr:uid="{00000000-0005-0000-0000-0000D4190000}"/>
    <cellStyle name="Normal 26 2 4 2 3 3" xfId="643" xr:uid="{00000000-0005-0000-0000-0000D5190000}"/>
    <cellStyle name="Normal 26 2 4 2 3 3 2" xfId="3036" xr:uid="{00000000-0005-0000-0000-0000D6190000}"/>
    <cellStyle name="Normal 26 2 4 2 3 3 2 2" xfId="9504" xr:uid="{00000000-0005-0000-0000-0000D7190000}"/>
    <cellStyle name="Normal 26 2 4 2 3 3 3" xfId="5429" xr:uid="{00000000-0005-0000-0000-0000D8190000}"/>
    <cellStyle name="Normal 26 2 4 2 3 3 3 2" xfId="11273" xr:uid="{00000000-0005-0000-0000-0000D9190000}"/>
    <cellStyle name="Normal 26 2 4 2 3 3 4" xfId="7735" xr:uid="{00000000-0005-0000-0000-0000DA190000}"/>
    <cellStyle name="Normal 26 2 4 2 3 4" xfId="2650" xr:uid="{00000000-0005-0000-0000-0000DB190000}"/>
    <cellStyle name="Normal 26 2 4 2 3 4 2" xfId="9172" xr:uid="{00000000-0005-0000-0000-0000DC190000}"/>
    <cellStyle name="Normal 26 2 4 2 3 5" xfId="5043" xr:uid="{00000000-0005-0000-0000-0000DD190000}"/>
    <cellStyle name="Normal 26 2 4 2 3 5 2" xfId="10941" xr:uid="{00000000-0005-0000-0000-0000DE190000}"/>
    <cellStyle name="Normal 26 2 4 2 3 6" xfId="7403" xr:uid="{00000000-0005-0000-0000-0000DF190000}"/>
    <cellStyle name="Normal 26 2 4 2 4" xfId="1028" xr:uid="{00000000-0005-0000-0000-0000E0190000}"/>
    <cellStyle name="Normal 26 2 4 2 4 2" xfId="2098" xr:uid="{00000000-0005-0000-0000-0000E1190000}"/>
    <cellStyle name="Normal 26 2 4 2 4 2 2" xfId="4491" xr:uid="{00000000-0005-0000-0000-0000E2190000}"/>
    <cellStyle name="Normal 26 2 4 2 4 2 2 2" xfId="10539" xr:uid="{00000000-0005-0000-0000-0000E3190000}"/>
    <cellStyle name="Normal 26 2 4 2 4 2 3" xfId="6884" xr:uid="{00000000-0005-0000-0000-0000E4190000}"/>
    <cellStyle name="Normal 26 2 4 2 4 2 3 2" xfId="12308" xr:uid="{00000000-0005-0000-0000-0000E5190000}"/>
    <cellStyle name="Normal 26 2 4 2 4 2 4" xfId="8770" xr:uid="{00000000-0005-0000-0000-0000E6190000}"/>
    <cellStyle name="Normal 26 2 4 2 4 3" xfId="3421" xr:uid="{00000000-0005-0000-0000-0000E7190000}"/>
    <cellStyle name="Normal 26 2 4 2 4 3 2" xfId="9763" xr:uid="{00000000-0005-0000-0000-0000E8190000}"/>
    <cellStyle name="Normal 26 2 4 2 4 4" xfId="5814" xr:uid="{00000000-0005-0000-0000-0000E9190000}"/>
    <cellStyle name="Normal 26 2 4 2 4 4 2" xfId="11532" xr:uid="{00000000-0005-0000-0000-0000EA190000}"/>
    <cellStyle name="Normal 26 2 4 2 4 5" xfId="7994" xr:uid="{00000000-0005-0000-0000-0000EB190000}"/>
    <cellStyle name="Normal 26 2 4 2 5" xfId="1412" xr:uid="{00000000-0005-0000-0000-0000EC190000}"/>
    <cellStyle name="Normal 26 2 4 2 5 2" xfId="3805" xr:uid="{00000000-0005-0000-0000-0000ED190000}"/>
    <cellStyle name="Normal 26 2 4 2 5 2 2" xfId="10021" xr:uid="{00000000-0005-0000-0000-0000EE190000}"/>
    <cellStyle name="Normal 26 2 4 2 5 3" xfId="6198" xr:uid="{00000000-0005-0000-0000-0000EF190000}"/>
    <cellStyle name="Normal 26 2 4 2 5 3 2" xfId="11790" xr:uid="{00000000-0005-0000-0000-0000F0190000}"/>
    <cellStyle name="Normal 26 2 4 2 5 4" xfId="8252" xr:uid="{00000000-0005-0000-0000-0000F1190000}"/>
    <cellStyle name="Normal 26 2 4 2 6" xfId="337" xr:uid="{00000000-0005-0000-0000-0000F2190000}"/>
    <cellStyle name="Normal 26 2 4 2 6 2" xfId="2735" xr:uid="{00000000-0005-0000-0000-0000F3190000}"/>
    <cellStyle name="Normal 26 2 4 2 6 2 2" xfId="9245" xr:uid="{00000000-0005-0000-0000-0000F4190000}"/>
    <cellStyle name="Normal 26 2 4 2 6 3" xfId="5128" xr:uid="{00000000-0005-0000-0000-0000F5190000}"/>
    <cellStyle name="Normal 26 2 4 2 6 3 2" xfId="11014" xr:uid="{00000000-0005-0000-0000-0000F6190000}"/>
    <cellStyle name="Normal 26 2 4 2 6 4" xfId="7476" xr:uid="{00000000-0005-0000-0000-0000F7190000}"/>
    <cellStyle name="Normal 26 2 4 2 7" xfId="2482" xr:uid="{00000000-0005-0000-0000-0000F8190000}"/>
    <cellStyle name="Normal 26 2 4 2 7 2" xfId="9028" xr:uid="{00000000-0005-0000-0000-0000F9190000}"/>
    <cellStyle name="Normal 26 2 4 2 8" xfId="4875" xr:uid="{00000000-0005-0000-0000-0000FA190000}"/>
    <cellStyle name="Normal 26 2 4 2 8 2" xfId="10797" xr:uid="{00000000-0005-0000-0000-0000FB190000}"/>
    <cellStyle name="Normal 26 2 4 2 9" xfId="7259" xr:uid="{00000000-0005-0000-0000-0000FC190000}"/>
    <cellStyle name="Normal 26 2 4 3" xfId="126" xr:uid="{00000000-0005-0000-0000-0000FD190000}"/>
    <cellStyle name="Normal 26 2 4 3 2" xfId="512" xr:uid="{00000000-0005-0000-0000-0000FE190000}"/>
    <cellStyle name="Normal 26 2 4 3 2 2" xfId="815" xr:uid="{00000000-0005-0000-0000-0000FF190000}"/>
    <cellStyle name="Normal 26 2 4 3 2 2 2" xfId="1885" xr:uid="{00000000-0005-0000-0000-0000001A0000}"/>
    <cellStyle name="Normal 26 2 4 3 2 2 2 2" xfId="4278" xr:uid="{00000000-0005-0000-0000-0000011A0000}"/>
    <cellStyle name="Normal 26 2 4 3 2 2 2 2 2" xfId="10428" xr:uid="{00000000-0005-0000-0000-0000021A0000}"/>
    <cellStyle name="Normal 26 2 4 3 2 2 2 3" xfId="6671" xr:uid="{00000000-0005-0000-0000-0000031A0000}"/>
    <cellStyle name="Normal 26 2 4 3 2 2 2 3 2" xfId="12197" xr:uid="{00000000-0005-0000-0000-0000041A0000}"/>
    <cellStyle name="Normal 26 2 4 3 2 2 2 4" xfId="8659" xr:uid="{00000000-0005-0000-0000-0000051A0000}"/>
    <cellStyle name="Normal 26 2 4 3 2 2 3" xfId="3208" xr:uid="{00000000-0005-0000-0000-0000061A0000}"/>
    <cellStyle name="Normal 26 2 4 3 2 2 3 2" xfId="9652" xr:uid="{00000000-0005-0000-0000-0000071A0000}"/>
    <cellStyle name="Normal 26 2 4 3 2 2 4" xfId="5601" xr:uid="{00000000-0005-0000-0000-0000081A0000}"/>
    <cellStyle name="Normal 26 2 4 3 2 2 4 2" xfId="11421" xr:uid="{00000000-0005-0000-0000-0000091A0000}"/>
    <cellStyle name="Normal 26 2 4 3 2 2 5" xfId="7883" xr:uid="{00000000-0005-0000-0000-00000A1A0000}"/>
    <cellStyle name="Normal 26 2 4 3 2 3" xfId="1200" xr:uid="{00000000-0005-0000-0000-00000B1A0000}"/>
    <cellStyle name="Normal 26 2 4 3 2 3 2" xfId="2270" xr:uid="{00000000-0005-0000-0000-00000C1A0000}"/>
    <cellStyle name="Normal 26 2 4 3 2 3 2 2" xfId="4663" xr:uid="{00000000-0005-0000-0000-00000D1A0000}"/>
    <cellStyle name="Normal 26 2 4 3 2 3 2 2 2" xfId="10687" xr:uid="{00000000-0005-0000-0000-00000E1A0000}"/>
    <cellStyle name="Normal 26 2 4 3 2 3 2 3" xfId="7056" xr:uid="{00000000-0005-0000-0000-00000F1A0000}"/>
    <cellStyle name="Normal 26 2 4 3 2 3 2 3 2" xfId="12456" xr:uid="{00000000-0005-0000-0000-0000101A0000}"/>
    <cellStyle name="Normal 26 2 4 3 2 3 2 4" xfId="8918" xr:uid="{00000000-0005-0000-0000-0000111A0000}"/>
    <cellStyle name="Normal 26 2 4 3 2 3 3" xfId="3593" xr:uid="{00000000-0005-0000-0000-0000121A0000}"/>
    <cellStyle name="Normal 26 2 4 3 2 3 3 2" xfId="9911" xr:uid="{00000000-0005-0000-0000-0000131A0000}"/>
    <cellStyle name="Normal 26 2 4 3 2 3 4" xfId="5986" xr:uid="{00000000-0005-0000-0000-0000141A0000}"/>
    <cellStyle name="Normal 26 2 4 3 2 3 4 2" xfId="11680" xr:uid="{00000000-0005-0000-0000-0000151A0000}"/>
    <cellStyle name="Normal 26 2 4 3 2 3 5" xfId="8142" xr:uid="{00000000-0005-0000-0000-0000161A0000}"/>
    <cellStyle name="Normal 26 2 4 3 2 4" xfId="1584" xr:uid="{00000000-0005-0000-0000-0000171A0000}"/>
    <cellStyle name="Normal 26 2 4 3 2 4 2" xfId="3977" xr:uid="{00000000-0005-0000-0000-0000181A0000}"/>
    <cellStyle name="Normal 26 2 4 3 2 4 2 2" xfId="10169" xr:uid="{00000000-0005-0000-0000-0000191A0000}"/>
    <cellStyle name="Normal 26 2 4 3 2 4 3" xfId="6370" xr:uid="{00000000-0005-0000-0000-00001A1A0000}"/>
    <cellStyle name="Normal 26 2 4 3 2 4 3 2" xfId="11938" xr:uid="{00000000-0005-0000-0000-00001B1A0000}"/>
    <cellStyle name="Normal 26 2 4 3 2 4 4" xfId="8400" xr:uid="{00000000-0005-0000-0000-00001C1A0000}"/>
    <cellStyle name="Normal 26 2 4 3 2 5" xfId="2907" xr:uid="{00000000-0005-0000-0000-00001D1A0000}"/>
    <cellStyle name="Normal 26 2 4 3 2 5 2" xfId="9393" xr:uid="{00000000-0005-0000-0000-00001E1A0000}"/>
    <cellStyle name="Normal 26 2 4 3 2 6" xfId="5300" xr:uid="{00000000-0005-0000-0000-00001F1A0000}"/>
    <cellStyle name="Normal 26 2 4 3 2 6 2" xfId="11162" xr:uid="{00000000-0005-0000-0000-0000201A0000}"/>
    <cellStyle name="Normal 26 2 4 3 2 7" xfId="7624" xr:uid="{00000000-0005-0000-0000-0000211A0000}"/>
    <cellStyle name="Normal 26 2 4 3 3" xfId="687" xr:uid="{00000000-0005-0000-0000-0000221A0000}"/>
    <cellStyle name="Normal 26 2 4 3 3 2" xfId="1757" xr:uid="{00000000-0005-0000-0000-0000231A0000}"/>
    <cellStyle name="Normal 26 2 4 3 3 2 2" xfId="4150" xr:uid="{00000000-0005-0000-0000-0000241A0000}"/>
    <cellStyle name="Normal 26 2 4 3 3 2 2 2" xfId="10318" xr:uid="{00000000-0005-0000-0000-0000251A0000}"/>
    <cellStyle name="Normal 26 2 4 3 3 2 3" xfId="6543" xr:uid="{00000000-0005-0000-0000-0000261A0000}"/>
    <cellStyle name="Normal 26 2 4 3 3 2 3 2" xfId="12087" xr:uid="{00000000-0005-0000-0000-0000271A0000}"/>
    <cellStyle name="Normal 26 2 4 3 3 2 4" xfId="8549" xr:uid="{00000000-0005-0000-0000-0000281A0000}"/>
    <cellStyle name="Normal 26 2 4 3 3 3" xfId="3080" xr:uid="{00000000-0005-0000-0000-0000291A0000}"/>
    <cellStyle name="Normal 26 2 4 3 3 3 2" xfId="9542" xr:uid="{00000000-0005-0000-0000-00002A1A0000}"/>
    <cellStyle name="Normal 26 2 4 3 3 4" xfId="5473" xr:uid="{00000000-0005-0000-0000-00002B1A0000}"/>
    <cellStyle name="Normal 26 2 4 3 3 4 2" xfId="11311" xr:uid="{00000000-0005-0000-0000-00002C1A0000}"/>
    <cellStyle name="Normal 26 2 4 3 3 5" xfId="7773" xr:uid="{00000000-0005-0000-0000-00002D1A0000}"/>
    <cellStyle name="Normal 26 2 4 3 4" xfId="1072" xr:uid="{00000000-0005-0000-0000-00002E1A0000}"/>
    <cellStyle name="Normal 26 2 4 3 4 2" xfId="2142" xr:uid="{00000000-0005-0000-0000-00002F1A0000}"/>
    <cellStyle name="Normal 26 2 4 3 4 2 2" xfId="4535" xr:uid="{00000000-0005-0000-0000-0000301A0000}"/>
    <cellStyle name="Normal 26 2 4 3 4 2 2 2" xfId="10577" xr:uid="{00000000-0005-0000-0000-0000311A0000}"/>
    <cellStyle name="Normal 26 2 4 3 4 2 3" xfId="6928" xr:uid="{00000000-0005-0000-0000-0000321A0000}"/>
    <cellStyle name="Normal 26 2 4 3 4 2 3 2" xfId="12346" xr:uid="{00000000-0005-0000-0000-0000331A0000}"/>
    <cellStyle name="Normal 26 2 4 3 4 2 4" xfId="8808" xr:uid="{00000000-0005-0000-0000-0000341A0000}"/>
    <cellStyle name="Normal 26 2 4 3 4 3" xfId="3465" xr:uid="{00000000-0005-0000-0000-0000351A0000}"/>
    <cellStyle name="Normal 26 2 4 3 4 3 2" xfId="9801" xr:uid="{00000000-0005-0000-0000-0000361A0000}"/>
    <cellStyle name="Normal 26 2 4 3 4 4" xfId="5858" xr:uid="{00000000-0005-0000-0000-0000371A0000}"/>
    <cellStyle name="Normal 26 2 4 3 4 4 2" xfId="11570" xr:uid="{00000000-0005-0000-0000-0000381A0000}"/>
    <cellStyle name="Normal 26 2 4 3 4 5" xfId="8032" xr:uid="{00000000-0005-0000-0000-0000391A0000}"/>
    <cellStyle name="Normal 26 2 4 3 5" xfId="1456" xr:uid="{00000000-0005-0000-0000-00003A1A0000}"/>
    <cellStyle name="Normal 26 2 4 3 5 2" xfId="3849" xr:uid="{00000000-0005-0000-0000-00003B1A0000}"/>
    <cellStyle name="Normal 26 2 4 3 5 2 2" xfId="10059" xr:uid="{00000000-0005-0000-0000-00003C1A0000}"/>
    <cellStyle name="Normal 26 2 4 3 5 3" xfId="6242" xr:uid="{00000000-0005-0000-0000-00003D1A0000}"/>
    <cellStyle name="Normal 26 2 4 3 5 3 2" xfId="11828" xr:uid="{00000000-0005-0000-0000-00003E1A0000}"/>
    <cellStyle name="Normal 26 2 4 3 5 4" xfId="8290" xr:uid="{00000000-0005-0000-0000-00003F1A0000}"/>
    <cellStyle name="Normal 26 2 4 3 6" xfId="383" xr:uid="{00000000-0005-0000-0000-0000401A0000}"/>
    <cellStyle name="Normal 26 2 4 3 6 2" xfId="2779" xr:uid="{00000000-0005-0000-0000-0000411A0000}"/>
    <cellStyle name="Normal 26 2 4 3 6 2 2" xfId="9283" xr:uid="{00000000-0005-0000-0000-0000421A0000}"/>
    <cellStyle name="Normal 26 2 4 3 6 3" xfId="5172" xr:uid="{00000000-0005-0000-0000-0000431A0000}"/>
    <cellStyle name="Normal 26 2 4 3 6 3 2" xfId="11052" xr:uid="{00000000-0005-0000-0000-0000441A0000}"/>
    <cellStyle name="Normal 26 2 4 3 6 4" xfId="7514" xr:uid="{00000000-0005-0000-0000-0000451A0000}"/>
    <cellStyle name="Normal 26 2 4 3 7" xfId="2524" xr:uid="{00000000-0005-0000-0000-0000461A0000}"/>
    <cellStyle name="Normal 26 2 4 3 7 2" xfId="9064" xr:uid="{00000000-0005-0000-0000-0000471A0000}"/>
    <cellStyle name="Normal 26 2 4 3 8" xfId="4917" xr:uid="{00000000-0005-0000-0000-0000481A0000}"/>
    <cellStyle name="Normal 26 2 4 3 8 2" xfId="10833" xr:uid="{00000000-0005-0000-0000-0000491A0000}"/>
    <cellStyle name="Normal 26 2 4 3 9" xfId="7295" xr:uid="{00000000-0005-0000-0000-00004A1A0000}"/>
    <cellStyle name="Normal 26 2 4 4" xfId="210" xr:uid="{00000000-0005-0000-0000-00004B1A0000}"/>
    <cellStyle name="Normal 26 2 4 4 2" xfId="729" xr:uid="{00000000-0005-0000-0000-00004C1A0000}"/>
    <cellStyle name="Normal 26 2 4 4 2 2" xfId="1799" xr:uid="{00000000-0005-0000-0000-00004D1A0000}"/>
    <cellStyle name="Normal 26 2 4 4 2 2 2" xfId="4192" xr:uid="{00000000-0005-0000-0000-00004E1A0000}"/>
    <cellStyle name="Normal 26 2 4 4 2 2 2 2" xfId="10354" xr:uid="{00000000-0005-0000-0000-00004F1A0000}"/>
    <cellStyle name="Normal 26 2 4 4 2 2 3" xfId="6585" xr:uid="{00000000-0005-0000-0000-0000501A0000}"/>
    <cellStyle name="Normal 26 2 4 4 2 2 3 2" xfId="12123" xr:uid="{00000000-0005-0000-0000-0000511A0000}"/>
    <cellStyle name="Normal 26 2 4 4 2 2 4" xfId="8585" xr:uid="{00000000-0005-0000-0000-0000521A0000}"/>
    <cellStyle name="Normal 26 2 4 4 2 3" xfId="3122" xr:uid="{00000000-0005-0000-0000-0000531A0000}"/>
    <cellStyle name="Normal 26 2 4 4 2 3 2" xfId="9578" xr:uid="{00000000-0005-0000-0000-0000541A0000}"/>
    <cellStyle name="Normal 26 2 4 4 2 4" xfId="5515" xr:uid="{00000000-0005-0000-0000-0000551A0000}"/>
    <cellStyle name="Normal 26 2 4 4 2 4 2" xfId="11347" xr:uid="{00000000-0005-0000-0000-0000561A0000}"/>
    <cellStyle name="Normal 26 2 4 4 2 5" xfId="7809" xr:uid="{00000000-0005-0000-0000-0000571A0000}"/>
    <cellStyle name="Normal 26 2 4 4 3" xfId="1114" xr:uid="{00000000-0005-0000-0000-0000581A0000}"/>
    <cellStyle name="Normal 26 2 4 4 3 2" xfId="2184" xr:uid="{00000000-0005-0000-0000-0000591A0000}"/>
    <cellStyle name="Normal 26 2 4 4 3 2 2" xfId="4577" xr:uid="{00000000-0005-0000-0000-00005A1A0000}"/>
    <cellStyle name="Normal 26 2 4 4 3 2 2 2" xfId="10613" xr:uid="{00000000-0005-0000-0000-00005B1A0000}"/>
    <cellStyle name="Normal 26 2 4 4 3 2 3" xfId="6970" xr:uid="{00000000-0005-0000-0000-00005C1A0000}"/>
    <cellStyle name="Normal 26 2 4 4 3 2 3 2" xfId="12382" xr:uid="{00000000-0005-0000-0000-00005D1A0000}"/>
    <cellStyle name="Normal 26 2 4 4 3 2 4" xfId="8844" xr:uid="{00000000-0005-0000-0000-00005E1A0000}"/>
    <cellStyle name="Normal 26 2 4 4 3 3" xfId="3507" xr:uid="{00000000-0005-0000-0000-00005F1A0000}"/>
    <cellStyle name="Normal 26 2 4 4 3 3 2" xfId="9837" xr:uid="{00000000-0005-0000-0000-0000601A0000}"/>
    <cellStyle name="Normal 26 2 4 4 3 4" xfId="5900" xr:uid="{00000000-0005-0000-0000-0000611A0000}"/>
    <cellStyle name="Normal 26 2 4 4 3 4 2" xfId="11606" xr:uid="{00000000-0005-0000-0000-0000621A0000}"/>
    <cellStyle name="Normal 26 2 4 4 3 5" xfId="8068" xr:uid="{00000000-0005-0000-0000-0000631A0000}"/>
    <cellStyle name="Normal 26 2 4 4 4" xfId="1498" xr:uid="{00000000-0005-0000-0000-0000641A0000}"/>
    <cellStyle name="Normal 26 2 4 4 4 2" xfId="3891" xr:uid="{00000000-0005-0000-0000-0000651A0000}"/>
    <cellStyle name="Normal 26 2 4 4 4 2 2" xfId="10095" xr:uid="{00000000-0005-0000-0000-0000661A0000}"/>
    <cellStyle name="Normal 26 2 4 4 4 3" xfId="6284" xr:uid="{00000000-0005-0000-0000-0000671A0000}"/>
    <cellStyle name="Normal 26 2 4 4 4 3 2" xfId="11864" xr:uid="{00000000-0005-0000-0000-0000681A0000}"/>
    <cellStyle name="Normal 26 2 4 4 4 4" xfId="8326" xr:uid="{00000000-0005-0000-0000-0000691A0000}"/>
    <cellStyle name="Normal 26 2 4 4 5" xfId="426" xr:uid="{00000000-0005-0000-0000-00006A1A0000}"/>
    <cellStyle name="Normal 26 2 4 4 5 2" xfId="2821" xr:uid="{00000000-0005-0000-0000-00006B1A0000}"/>
    <cellStyle name="Normal 26 2 4 4 5 2 2" xfId="9319" xr:uid="{00000000-0005-0000-0000-00006C1A0000}"/>
    <cellStyle name="Normal 26 2 4 4 5 3" xfId="5214" xr:uid="{00000000-0005-0000-0000-00006D1A0000}"/>
    <cellStyle name="Normal 26 2 4 4 5 3 2" xfId="11088" xr:uid="{00000000-0005-0000-0000-00006E1A0000}"/>
    <cellStyle name="Normal 26 2 4 4 5 4" xfId="7550" xr:uid="{00000000-0005-0000-0000-00006F1A0000}"/>
    <cellStyle name="Normal 26 2 4 4 6" xfId="2608" xr:uid="{00000000-0005-0000-0000-0000701A0000}"/>
    <cellStyle name="Normal 26 2 4 4 6 2" xfId="9136" xr:uid="{00000000-0005-0000-0000-0000711A0000}"/>
    <cellStyle name="Normal 26 2 4 4 7" xfId="5001" xr:uid="{00000000-0005-0000-0000-0000721A0000}"/>
    <cellStyle name="Normal 26 2 4 4 7 2" xfId="10905" xr:uid="{00000000-0005-0000-0000-0000731A0000}"/>
    <cellStyle name="Normal 26 2 4 4 8" xfId="7367" xr:uid="{00000000-0005-0000-0000-0000741A0000}"/>
    <cellStyle name="Normal 26 2 4 5" xfId="556" xr:uid="{00000000-0005-0000-0000-0000751A0000}"/>
    <cellStyle name="Normal 26 2 4 5 2" xfId="859" xr:uid="{00000000-0005-0000-0000-0000761A0000}"/>
    <cellStyle name="Normal 26 2 4 5 2 2" xfId="1929" xr:uid="{00000000-0005-0000-0000-0000771A0000}"/>
    <cellStyle name="Normal 26 2 4 5 2 2 2" xfId="4322" xr:uid="{00000000-0005-0000-0000-0000781A0000}"/>
    <cellStyle name="Normal 26 2 4 5 2 2 2 2" xfId="10466" xr:uid="{00000000-0005-0000-0000-0000791A0000}"/>
    <cellStyle name="Normal 26 2 4 5 2 2 3" xfId="6715" xr:uid="{00000000-0005-0000-0000-00007A1A0000}"/>
    <cellStyle name="Normal 26 2 4 5 2 2 3 2" xfId="12235" xr:uid="{00000000-0005-0000-0000-00007B1A0000}"/>
    <cellStyle name="Normal 26 2 4 5 2 2 4" xfId="8697" xr:uid="{00000000-0005-0000-0000-00007C1A0000}"/>
    <cellStyle name="Normal 26 2 4 5 2 3" xfId="3252" xr:uid="{00000000-0005-0000-0000-00007D1A0000}"/>
    <cellStyle name="Normal 26 2 4 5 2 3 2" xfId="9690" xr:uid="{00000000-0005-0000-0000-00007E1A0000}"/>
    <cellStyle name="Normal 26 2 4 5 2 4" xfId="5645" xr:uid="{00000000-0005-0000-0000-00007F1A0000}"/>
    <cellStyle name="Normal 26 2 4 5 2 4 2" xfId="11459" xr:uid="{00000000-0005-0000-0000-0000801A0000}"/>
    <cellStyle name="Normal 26 2 4 5 2 5" xfId="7921" xr:uid="{00000000-0005-0000-0000-0000811A0000}"/>
    <cellStyle name="Normal 26 2 4 5 3" xfId="1244" xr:uid="{00000000-0005-0000-0000-0000821A0000}"/>
    <cellStyle name="Normal 26 2 4 5 3 2" xfId="2314" xr:uid="{00000000-0005-0000-0000-0000831A0000}"/>
    <cellStyle name="Normal 26 2 4 5 3 2 2" xfId="4707" xr:uid="{00000000-0005-0000-0000-0000841A0000}"/>
    <cellStyle name="Normal 26 2 4 5 3 2 2 2" xfId="10725" xr:uid="{00000000-0005-0000-0000-0000851A0000}"/>
    <cellStyle name="Normal 26 2 4 5 3 2 3" xfId="7100" xr:uid="{00000000-0005-0000-0000-0000861A0000}"/>
    <cellStyle name="Normal 26 2 4 5 3 2 3 2" xfId="12494" xr:uid="{00000000-0005-0000-0000-0000871A0000}"/>
    <cellStyle name="Normal 26 2 4 5 3 2 4" xfId="8956" xr:uid="{00000000-0005-0000-0000-0000881A0000}"/>
    <cellStyle name="Normal 26 2 4 5 3 3" xfId="3637" xr:uid="{00000000-0005-0000-0000-0000891A0000}"/>
    <cellStyle name="Normal 26 2 4 5 3 3 2" xfId="9949" xr:uid="{00000000-0005-0000-0000-00008A1A0000}"/>
    <cellStyle name="Normal 26 2 4 5 3 4" xfId="6030" xr:uid="{00000000-0005-0000-0000-00008B1A0000}"/>
    <cellStyle name="Normal 26 2 4 5 3 4 2" xfId="11718" xr:uid="{00000000-0005-0000-0000-00008C1A0000}"/>
    <cellStyle name="Normal 26 2 4 5 3 5" xfId="8180" xr:uid="{00000000-0005-0000-0000-00008D1A0000}"/>
    <cellStyle name="Normal 26 2 4 5 4" xfId="1628" xr:uid="{00000000-0005-0000-0000-00008E1A0000}"/>
    <cellStyle name="Normal 26 2 4 5 4 2" xfId="4021" xr:uid="{00000000-0005-0000-0000-00008F1A0000}"/>
    <cellStyle name="Normal 26 2 4 5 4 2 2" xfId="10207" xr:uid="{00000000-0005-0000-0000-0000901A0000}"/>
    <cellStyle name="Normal 26 2 4 5 4 3" xfId="6414" xr:uid="{00000000-0005-0000-0000-0000911A0000}"/>
    <cellStyle name="Normal 26 2 4 5 4 3 2" xfId="11976" xr:uid="{00000000-0005-0000-0000-0000921A0000}"/>
    <cellStyle name="Normal 26 2 4 5 4 4" xfId="8438" xr:uid="{00000000-0005-0000-0000-0000931A0000}"/>
    <cellStyle name="Normal 26 2 4 5 5" xfId="2951" xr:uid="{00000000-0005-0000-0000-0000941A0000}"/>
    <cellStyle name="Normal 26 2 4 5 5 2" xfId="9431" xr:uid="{00000000-0005-0000-0000-0000951A0000}"/>
    <cellStyle name="Normal 26 2 4 5 6" xfId="5344" xr:uid="{00000000-0005-0000-0000-0000961A0000}"/>
    <cellStyle name="Normal 26 2 4 5 6 2" xfId="11200" xr:uid="{00000000-0005-0000-0000-0000971A0000}"/>
    <cellStyle name="Normal 26 2 4 5 7" xfId="7662" xr:uid="{00000000-0005-0000-0000-0000981A0000}"/>
    <cellStyle name="Normal 26 2 4 6" xfId="601" xr:uid="{00000000-0005-0000-0000-0000991A0000}"/>
    <cellStyle name="Normal 26 2 4 6 2" xfId="1671" xr:uid="{00000000-0005-0000-0000-00009A1A0000}"/>
    <cellStyle name="Normal 26 2 4 6 2 2" xfId="4064" xr:uid="{00000000-0005-0000-0000-00009B1A0000}"/>
    <cellStyle name="Normal 26 2 4 6 2 2 2" xfId="10244" xr:uid="{00000000-0005-0000-0000-00009C1A0000}"/>
    <cellStyle name="Normal 26 2 4 6 2 3" xfId="6457" xr:uid="{00000000-0005-0000-0000-00009D1A0000}"/>
    <cellStyle name="Normal 26 2 4 6 2 3 2" xfId="12013" xr:uid="{00000000-0005-0000-0000-00009E1A0000}"/>
    <cellStyle name="Normal 26 2 4 6 2 4" xfId="8475" xr:uid="{00000000-0005-0000-0000-00009F1A0000}"/>
    <cellStyle name="Normal 26 2 4 6 3" xfId="2994" xr:uid="{00000000-0005-0000-0000-0000A01A0000}"/>
    <cellStyle name="Normal 26 2 4 6 3 2" xfId="9468" xr:uid="{00000000-0005-0000-0000-0000A11A0000}"/>
    <cellStyle name="Normal 26 2 4 6 4" xfId="5387" xr:uid="{00000000-0005-0000-0000-0000A21A0000}"/>
    <cellStyle name="Normal 26 2 4 6 4 2" xfId="11237" xr:uid="{00000000-0005-0000-0000-0000A31A0000}"/>
    <cellStyle name="Normal 26 2 4 6 5" xfId="7699" xr:uid="{00000000-0005-0000-0000-0000A41A0000}"/>
    <cellStyle name="Normal 26 2 4 7" xfId="986" xr:uid="{00000000-0005-0000-0000-0000A51A0000}"/>
    <cellStyle name="Normal 26 2 4 7 2" xfId="2056" xr:uid="{00000000-0005-0000-0000-0000A61A0000}"/>
    <cellStyle name="Normal 26 2 4 7 2 2" xfId="4449" xr:uid="{00000000-0005-0000-0000-0000A71A0000}"/>
    <cellStyle name="Normal 26 2 4 7 2 2 2" xfId="10503" xr:uid="{00000000-0005-0000-0000-0000A81A0000}"/>
    <cellStyle name="Normal 26 2 4 7 2 3" xfId="6842" xr:uid="{00000000-0005-0000-0000-0000A91A0000}"/>
    <cellStyle name="Normal 26 2 4 7 2 3 2" xfId="12272" xr:uid="{00000000-0005-0000-0000-0000AA1A0000}"/>
    <cellStyle name="Normal 26 2 4 7 2 4" xfId="8734" xr:uid="{00000000-0005-0000-0000-0000AB1A0000}"/>
    <cellStyle name="Normal 26 2 4 7 3" xfId="3379" xr:uid="{00000000-0005-0000-0000-0000AC1A0000}"/>
    <cellStyle name="Normal 26 2 4 7 3 2" xfId="9727" xr:uid="{00000000-0005-0000-0000-0000AD1A0000}"/>
    <cellStyle name="Normal 26 2 4 7 4" xfId="5772" xr:uid="{00000000-0005-0000-0000-0000AE1A0000}"/>
    <cellStyle name="Normal 26 2 4 7 4 2" xfId="11496" xr:uid="{00000000-0005-0000-0000-0000AF1A0000}"/>
    <cellStyle name="Normal 26 2 4 7 5" xfId="7958" xr:uid="{00000000-0005-0000-0000-0000B01A0000}"/>
    <cellStyle name="Normal 26 2 4 8" xfId="1370" xr:uid="{00000000-0005-0000-0000-0000B11A0000}"/>
    <cellStyle name="Normal 26 2 4 8 2" xfId="3763" xr:uid="{00000000-0005-0000-0000-0000B21A0000}"/>
    <cellStyle name="Normal 26 2 4 8 2 2" xfId="9985" xr:uid="{00000000-0005-0000-0000-0000B31A0000}"/>
    <cellStyle name="Normal 26 2 4 8 3" xfId="6156" xr:uid="{00000000-0005-0000-0000-0000B41A0000}"/>
    <cellStyle name="Normal 26 2 4 8 3 2" xfId="11754" xr:uid="{00000000-0005-0000-0000-0000B51A0000}"/>
    <cellStyle name="Normal 26 2 4 8 4" xfId="8216" xr:uid="{00000000-0005-0000-0000-0000B61A0000}"/>
    <cellStyle name="Normal 26 2 4 9" xfId="295" xr:uid="{00000000-0005-0000-0000-0000B71A0000}"/>
    <cellStyle name="Normal 26 2 4 9 2" xfId="2693" xr:uid="{00000000-0005-0000-0000-0000B81A0000}"/>
    <cellStyle name="Normal 26 2 4 9 2 2" xfId="9209" xr:uid="{00000000-0005-0000-0000-0000B91A0000}"/>
    <cellStyle name="Normal 26 2 4 9 3" xfId="5086" xr:uid="{00000000-0005-0000-0000-0000BA1A0000}"/>
    <cellStyle name="Normal 26 2 4 9 3 2" xfId="10978" xr:uid="{00000000-0005-0000-0000-0000BB1A0000}"/>
    <cellStyle name="Normal 26 2 4 9 4" xfId="7440" xr:uid="{00000000-0005-0000-0000-0000BC1A0000}"/>
    <cellStyle name="Normal 26 2 5" xfId="56" xr:uid="{00000000-0005-0000-0000-0000BD1A0000}"/>
    <cellStyle name="Normal 26 2 5 2" xfId="140" xr:uid="{00000000-0005-0000-0000-0000BE1A0000}"/>
    <cellStyle name="Normal 26 2 5 2 2" xfId="743" xr:uid="{00000000-0005-0000-0000-0000BF1A0000}"/>
    <cellStyle name="Normal 26 2 5 2 2 2" xfId="1813" xr:uid="{00000000-0005-0000-0000-0000C01A0000}"/>
    <cellStyle name="Normal 26 2 5 2 2 2 2" xfId="4206" xr:uid="{00000000-0005-0000-0000-0000C11A0000}"/>
    <cellStyle name="Normal 26 2 5 2 2 2 2 2" xfId="10366" xr:uid="{00000000-0005-0000-0000-0000C21A0000}"/>
    <cellStyle name="Normal 26 2 5 2 2 2 3" xfId="6599" xr:uid="{00000000-0005-0000-0000-0000C31A0000}"/>
    <cellStyle name="Normal 26 2 5 2 2 2 3 2" xfId="12135" xr:uid="{00000000-0005-0000-0000-0000C41A0000}"/>
    <cellStyle name="Normal 26 2 5 2 2 2 4" xfId="8597" xr:uid="{00000000-0005-0000-0000-0000C51A0000}"/>
    <cellStyle name="Normal 26 2 5 2 2 3" xfId="3136" xr:uid="{00000000-0005-0000-0000-0000C61A0000}"/>
    <cellStyle name="Normal 26 2 5 2 2 3 2" xfId="9590" xr:uid="{00000000-0005-0000-0000-0000C71A0000}"/>
    <cellStyle name="Normal 26 2 5 2 2 4" xfId="5529" xr:uid="{00000000-0005-0000-0000-0000C81A0000}"/>
    <cellStyle name="Normal 26 2 5 2 2 4 2" xfId="11359" xr:uid="{00000000-0005-0000-0000-0000C91A0000}"/>
    <cellStyle name="Normal 26 2 5 2 2 5" xfId="7821" xr:uid="{00000000-0005-0000-0000-0000CA1A0000}"/>
    <cellStyle name="Normal 26 2 5 2 3" xfId="1128" xr:uid="{00000000-0005-0000-0000-0000CB1A0000}"/>
    <cellStyle name="Normal 26 2 5 2 3 2" xfId="2198" xr:uid="{00000000-0005-0000-0000-0000CC1A0000}"/>
    <cellStyle name="Normal 26 2 5 2 3 2 2" xfId="4591" xr:uid="{00000000-0005-0000-0000-0000CD1A0000}"/>
    <cellStyle name="Normal 26 2 5 2 3 2 2 2" xfId="10625" xr:uid="{00000000-0005-0000-0000-0000CE1A0000}"/>
    <cellStyle name="Normal 26 2 5 2 3 2 3" xfId="6984" xr:uid="{00000000-0005-0000-0000-0000CF1A0000}"/>
    <cellStyle name="Normal 26 2 5 2 3 2 3 2" xfId="12394" xr:uid="{00000000-0005-0000-0000-0000D01A0000}"/>
    <cellStyle name="Normal 26 2 5 2 3 2 4" xfId="8856" xr:uid="{00000000-0005-0000-0000-0000D11A0000}"/>
    <cellStyle name="Normal 26 2 5 2 3 3" xfId="3521" xr:uid="{00000000-0005-0000-0000-0000D21A0000}"/>
    <cellStyle name="Normal 26 2 5 2 3 3 2" xfId="9849" xr:uid="{00000000-0005-0000-0000-0000D31A0000}"/>
    <cellStyle name="Normal 26 2 5 2 3 4" xfId="5914" xr:uid="{00000000-0005-0000-0000-0000D41A0000}"/>
    <cellStyle name="Normal 26 2 5 2 3 4 2" xfId="11618" xr:uid="{00000000-0005-0000-0000-0000D51A0000}"/>
    <cellStyle name="Normal 26 2 5 2 3 5" xfId="8080" xr:uid="{00000000-0005-0000-0000-0000D61A0000}"/>
    <cellStyle name="Normal 26 2 5 2 4" xfId="1512" xr:uid="{00000000-0005-0000-0000-0000D71A0000}"/>
    <cellStyle name="Normal 26 2 5 2 4 2" xfId="3905" xr:uid="{00000000-0005-0000-0000-0000D81A0000}"/>
    <cellStyle name="Normal 26 2 5 2 4 2 2" xfId="10107" xr:uid="{00000000-0005-0000-0000-0000D91A0000}"/>
    <cellStyle name="Normal 26 2 5 2 4 3" xfId="6298" xr:uid="{00000000-0005-0000-0000-0000DA1A0000}"/>
    <cellStyle name="Normal 26 2 5 2 4 3 2" xfId="11876" xr:uid="{00000000-0005-0000-0000-0000DB1A0000}"/>
    <cellStyle name="Normal 26 2 5 2 4 4" xfId="8338" xr:uid="{00000000-0005-0000-0000-0000DC1A0000}"/>
    <cellStyle name="Normal 26 2 5 2 5" xfId="440" xr:uid="{00000000-0005-0000-0000-0000DD1A0000}"/>
    <cellStyle name="Normal 26 2 5 2 5 2" xfId="2835" xr:uid="{00000000-0005-0000-0000-0000DE1A0000}"/>
    <cellStyle name="Normal 26 2 5 2 5 2 2" xfId="9331" xr:uid="{00000000-0005-0000-0000-0000DF1A0000}"/>
    <cellStyle name="Normal 26 2 5 2 5 3" xfId="5228" xr:uid="{00000000-0005-0000-0000-0000E01A0000}"/>
    <cellStyle name="Normal 26 2 5 2 5 3 2" xfId="11100" xr:uid="{00000000-0005-0000-0000-0000E11A0000}"/>
    <cellStyle name="Normal 26 2 5 2 5 4" xfId="7562" xr:uid="{00000000-0005-0000-0000-0000E21A0000}"/>
    <cellStyle name="Normal 26 2 5 2 6" xfId="2538" xr:uid="{00000000-0005-0000-0000-0000E31A0000}"/>
    <cellStyle name="Normal 26 2 5 2 6 2" xfId="9076" xr:uid="{00000000-0005-0000-0000-0000E41A0000}"/>
    <cellStyle name="Normal 26 2 5 2 7" xfId="4931" xr:uid="{00000000-0005-0000-0000-0000E51A0000}"/>
    <cellStyle name="Normal 26 2 5 2 7 2" xfId="10845" xr:uid="{00000000-0005-0000-0000-0000E61A0000}"/>
    <cellStyle name="Normal 26 2 5 2 8" xfId="7307" xr:uid="{00000000-0005-0000-0000-0000E71A0000}"/>
    <cellStyle name="Normal 26 2 5 3" xfId="224" xr:uid="{00000000-0005-0000-0000-0000E81A0000}"/>
    <cellStyle name="Normal 26 2 5 3 2" xfId="1685" xr:uid="{00000000-0005-0000-0000-0000E91A0000}"/>
    <cellStyle name="Normal 26 2 5 3 2 2" xfId="4078" xr:uid="{00000000-0005-0000-0000-0000EA1A0000}"/>
    <cellStyle name="Normal 26 2 5 3 2 2 2" xfId="10256" xr:uid="{00000000-0005-0000-0000-0000EB1A0000}"/>
    <cellStyle name="Normal 26 2 5 3 2 3" xfId="6471" xr:uid="{00000000-0005-0000-0000-0000EC1A0000}"/>
    <cellStyle name="Normal 26 2 5 3 2 3 2" xfId="12025" xr:uid="{00000000-0005-0000-0000-0000ED1A0000}"/>
    <cellStyle name="Normal 26 2 5 3 2 4" xfId="8487" xr:uid="{00000000-0005-0000-0000-0000EE1A0000}"/>
    <cellStyle name="Normal 26 2 5 3 3" xfId="615" xr:uid="{00000000-0005-0000-0000-0000EF1A0000}"/>
    <cellStyle name="Normal 26 2 5 3 3 2" xfId="3008" xr:uid="{00000000-0005-0000-0000-0000F01A0000}"/>
    <cellStyle name="Normal 26 2 5 3 3 2 2" xfId="9480" xr:uid="{00000000-0005-0000-0000-0000F11A0000}"/>
    <cellStyle name="Normal 26 2 5 3 3 3" xfId="5401" xr:uid="{00000000-0005-0000-0000-0000F21A0000}"/>
    <cellStyle name="Normal 26 2 5 3 3 3 2" xfId="11249" xr:uid="{00000000-0005-0000-0000-0000F31A0000}"/>
    <cellStyle name="Normal 26 2 5 3 3 4" xfId="7711" xr:uid="{00000000-0005-0000-0000-0000F41A0000}"/>
    <cellStyle name="Normal 26 2 5 3 4" xfId="2622" xr:uid="{00000000-0005-0000-0000-0000F51A0000}"/>
    <cellStyle name="Normal 26 2 5 3 4 2" xfId="9148" xr:uid="{00000000-0005-0000-0000-0000F61A0000}"/>
    <cellStyle name="Normal 26 2 5 3 5" xfId="5015" xr:uid="{00000000-0005-0000-0000-0000F71A0000}"/>
    <cellStyle name="Normal 26 2 5 3 5 2" xfId="10917" xr:uid="{00000000-0005-0000-0000-0000F81A0000}"/>
    <cellStyle name="Normal 26 2 5 3 6" xfId="7379" xr:uid="{00000000-0005-0000-0000-0000F91A0000}"/>
    <cellStyle name="Normal 26 2 5 4" xfId="1000" xr:uid="{00000000-0005-0000-0000-0000FA1A0000}"/>
    <cellStyle name="Normal 26 2 5 4 2" xfId="2070" xr:uid="{00000000-0005-0000-0000-0000FB1A0000}"/>
    <cellStyle name="Normal 26 2 5 4 2 2" xfId="4463" xr:uid="{00000000-0005-0000-0000-0000FC1A0000}"/>
    <cellStyle name="Normal 26 2 5 4 2 2 2" xfId="10515" xr:uid="{00000000-0005-0000-0000-0000FD1A0000}"/>
    <cellStyle name="Normal 26 2 5 4 2 3" xfId="6856" xr:uid="{00000000-0005-0000-0000-0000FE1A0000}"/>
    <cellStyle name="Normal 26 2 5 4 2 3 2" xfId="12284" xr:uid="{00000000-0005-0000-0000-0000FF1A0000}"/>
    <cellStyle name="Normal 26 2 5 4 2 4" xfId="8746" xr:uid="{00000000-0005-0000-0000-0000001B0000}"/>
    <cellStyle name="Normal 26 2 5 4 3" xfId="3393" xr:uid="{00000000-0005-0000-0000-0000011B0000}"/>
    <cellStyle name="Normal 26 2 5 4 3 2" xfId="9739" xr:uid="{00000000-0005-0000-0000-0000021B0000}"/>
    <cellStyle name="Normal 26 2 5 4 4" xfId="5786" xr:uid="{00000000-0005-0000-0000-0000031B0000}"/>
    <cellStyle name="Normal 26 2 5 4 4 2" xfId="11508" xr:uid="{00000000-0005-0000-0000-0000041B0000}"/>
    <cellStyle name="Normal 26 2 5 4 5" xfId="7970" xr:uid="{00000000-0005-0000-0000-0000051B0000}"/>
    <cellStyle name="Normal 26 2 5 5" xfId="1384" xr:uid="{00000000-0005-0000-0000-0000061B0000}"/>
    <cellStyle name="Normal 26 2 5 5 2" xfId="3777" xr:uid="{00000000-0005-0000-0000-0000071B0000}"/>
    <cellStyle name="Normal 26 2 5 5 2 2" xfId="9997" xr:uid="{00000000-0005-0000-0000-0000081B0000}"/>
    <cellStyle name="Normal 26 2 5 5 3" xfId="6170" xr:uid="{00000000-0005-0000-0000-0000091B0000}"/>
    <cellStyle name="Normal 26 2 5 5 3 2" xfId="11766" xr:uid="{00000000-0005-0000-0000-00000A1B0000}"/>
    <cellStyle name="Normal 26 2 5 5 4" xfId="8228" xr:uid="{00000000-0005-0000-0000-00000B1B0000}"/>
    <cellStyle name="Normal 26 2 5 6" xfId="309" xr:uid="{00000000-0005-0000-0000-00000C1B0000}"/>
    <cellStyle name="Normal 26 2 5 6 2" xfId="2707" xr:uid="{00000000-0005-0000-0000-00000D1B0000}"/>
    <cellStyle name="Normal 26 2 5 6 2 2" xfId="9221" xr:uid="{00000000-0005-0000-0000-00000E1B0000}"/>
    <cellStyle name="Normal 26 2 5 6 3" xfId="5100" xr:uid="{00000000-0005-0000-0000-00000F1B0000}"/>
    <cellStyle name="Normal 26 2 5 6 3 2" xfId="10990" xr:uid="{00000000-0005-0000-0000-0000101B0000}"/>
    <cellStyle name="Normal 26 2 5 6 4" xfId="7452" xr:uid="{00000000-0005-0000-0000-0000111B0000}"/>
    <cellStyle name="Normal 26 2 5 7" xfId="2454" xr:uid="{00000000-0005-0000-0000-0000121B0000}"/>
    <cellStyle name="Normal 26 2 5 7 2" xfId="9004" xr:uid="{00000000-0005-0000-0000-0000131B0000}"/>
    <cellStyle name="Normal 26 2 5 8" xfId="4847" xr:uid="{00000000-0005-0000-0000-0000141B0000}"/>
    <cellStyle name="Normal 26 2 5 8 2" xfId="10773" xr:uid="{00000000-0005-0000-0000-0000151B0000}"/>
    <cellStyle name="Normal 26 2 5 9" xfId="7235" xr:uid="{00000000-0005-0000-0000-0000161B0000}"/>
    <cellStyle name="Normal 26 2 6" xfId="98" xr:uid="{00000000-0005-0000-0000-0000171B0000}"/>
    <cellStyle name="Normal 26 2 6 2" xfId="484" xr:uid="{00000000-0005-0000-0000-0000181B0000}"/>
    <cellStyle name="Normal 26 2 6 2 2" xfId="787" xr:uid="{00000000-0005-0000-0000-0000191B0000}"/>
    <cellStyle name="Normal 26 2 6 2 2 2" xfId="1857" xr:uid="{00000000-0005-0000-0000-00001A1B0000}"/>
    <cellStyle name="Normal 26 2 6 2 2 2 2" xfId="4250" xr:uid="{00000000-0005-0000-0000-00001B1B0000}"/>
    <cellStyle name="Normal 26 2 6 2 2 2 2 2" xfId="10404" xr:uid="{00000000-0005-0000-0000-00001C1B0000}"/>
    <cellStyle name="Normal 26 2 6 2 2 2 3" xfId="6643" xr:uid="{00000000-0005-0000-0000-00001D1B0000}"/>
    <cellStyle name="Normal 26 2 6 2 2 2 3 2" xfId="12173" xr:uid="{00000000-0005-0000-0000-00001E1B0000}"/>
    <cellStyle name="Normal 26 2 6 2 2 2 4" xfId="8635" xr:uid="{00000000-0005-0000-0000-00001F1B0000}"/>
    <cellStyle name="Normal 26 2 6 2 2 3" xfId="3180" xr:uid="{00000000-0005-0000-0000-0000201B0000}"/>
    <cellStyle name="Normal 26 2 6 2 2 3 2" xfId="9628" xr:uid="{00000000-0005-0000-0000-0000211B0000}"/>
    <cellStyle name="Normal 26 2 6 2 2 4" xfId="5573" xr:uid="{00000000-0005-0000-0000-0000221B0000}"/>
    <cellStyle name="Normal 26 2 6 2 2 4 2" xfId="11397" xr:uid="{00000000-0005-0000-0000-0000231B0000}"/>
    <cellStyle name="Normal 26 2 6 2 2 5" xfId="7859" xr:uid="{00000000-0005-0000-0000-0000241B0000}"/>
    <cellStyle name="Normal 26 2 6 2 3" xfId="1172" xr:uid="{00000000-0005-0000-0000-0000251B0000}"/>
    <cellStyle name="Normal 26 2 6 2 3 2" xfId="2242" xr:uid="{00000000-0005-0000-0000-0000261B0000}"/>
    <cellStyle name="Normal 26 2 6 2 3 2 2" xfId="4635" xr:uid="{00000000-0005-0000-0000-0000271B0000}"/>
    <cellStyle name="Normal 26 2 6 2 3 2 2 2" xfId="10663" xr:uid="{00000000-0005-0000-0000-0000281B0000}"/>
    <cellStyle name="Normal 26 2 6 2 3 2 3" xfId="7028" xr:uid="{00000000-0005-0000-0000-0000291B0000}"/>
    <cellStyle name="Normal 26 2 6 2 3 2 3 2" xfId="12432" xr:uid="{00000000-0005-0000-0000-00002A1B0000}"/>
    <cellStyle name="Normal 26 2 6 2 3 2 4" xfId="8894" xr:uid="{00000000-0005-0000-0000-00002B1B0000}"/>
    <cellStyle name="Normal 26 2 6 2 3 3" xfId="3565" xr:uid="{00000000-0005-0000-0000-00002C1B0000}"/>
    <cellStyle name="Normal 26 2 6 2 3 3 2" xfId="9887" xr:uid="{00000000-0005-0000-0000-00002D1B0000}"/>
    <cellStyle name="Normal 26 2 6 2 3 4" xfId="5958" xr:uid="{00000000-0005-0000-0000-00002E1B0000}"/>
    <cellStyle name="Normal 26 2 6 2 3 4 2" xfId="11656" xr:uid="{00000000-0005-0000-0000-00002F1B0000}"/>
    <cellStyle name="Normal 26 2 6 2 3 5" xfId="8118" xr:uid="{00000000-0005-0000-0000-0000301B0000}"/>
    <cellStyle name="Normal 26 2 6 2 4" xfId="1556" xr:uid="{00000000-0005-0000-0000-0000311B0000}"/>
    <cellStyle name="Normal 26 2 6 2 4 2" xfId="3949" xr:uid="{00000000-0005-0000-0000-0000321B0000}"/>
    <cellStyle name="Normal 26 2 6 2 4 2 2" xfId="10145" xr:uid="{00000000-0005-0000-0000-0000331B0000}"/>
    <cellStyle name="Normal 26 2 6 2 4 3" xfId="6342" xr:uid="{00000000-0005-0000-0000-0000341B0000}"/>
    <cellStyle name="Normal 26 2 6 2 4 3 2" xfId="11914" xr:uid="{00000000-0005-0000-0000-0000351B0000}"/>
    <cellStyle name="Normal 26 2 6 2 4 4" xfId="8376" xr:uid="{00000000-0005-0000-0000-0000361B0000}"/>
    <cellStyle name="Normal 26 2 6 2 5" xfId="2879" xr:uid="{00000000-0005-0000-0000-0000371B0000}"/>
    <cellStyle name="Normal 26 2 6 2 5 2" xfId="9369" xr:uid="{00000000-0005-0000-0000-0000381B0000}"/>
    <cellStyle name="Normal 26 2 6 2 6" xfId="5272" xr:uid="{00000000-0005-0000-0000-0000391B0000}"/>
    <cellStyle name="Normal 26 2 6 2 6 2" xfId="11138" xr:uid="{00000000-0005-0000-0000-00003A1B0000}"/>
    <cellStyle name="Normal 26 2 6 2 7" xfId="7600" xr:uid="{00000000-0005-0000-0000-00003B1B0000}"/>
    <cellStyle name="Normal 26 2 6 3" xfId="659" xr:uid="{00000000-0005-0000-0000-00003C1B0000}"/>
    <cellStyle name="Normal 26 2 6 3 2" xfId="1729" xr:uid="{00000000-0005-0000-0000-00003D1B0000}"/>
    <cellStyle name="Normal 26 2 6 3 2 2" xfId="4122" xr:uid="{00000000-0005-0000-0000-00003E1B0000}"/>
    <cellStyle name="Normal 26 2 6 3 2 2 2" xfId="10294" xr:uid="{00000000-0005-0000-0000-00003F1B0000}"/>
    <cellStyle name="Normal 26 2 6 3 2 3" xfId="6515" xr:uid="{00000000-0005-0000-0000-0000401B0000}"/>
    <cellStyle name="Normal 26 2 6 3 2 3 2" xfId="12063" xr:uid="{00000000-0005-0000-0000-0000411B0000}"/>
    <cellStyle name="Normal 26 2 6 3 2 4" xfId="8525" xr:uid="{00000000-0005-0000-0000-0000421B0000}"/>
    <cellStyle name="Normal 26 2 6 3 3" xfId="3052" xr:uid="{00000000-0005-0000-0000-0000431B0000}"/>
    <cellStyle name="Normal 26 2 6 3 3 2" xfId="9518" xr:uid="{00000000-0005-0000-0000-0000441B0000}"/>
    <cellStyle name="Normal 26 2 6 3 4" xfId="5445" xr:uid="{00000000-0005-0000-0000-0000451B0000}"/>
    <cellStyle name="Normal 26 2 6 3 4 2" xfId="11287" xr:uid="{00000000-0005-0000-0000-0000461B0000}"/>
    <cellStyle name="Normal 26 2 6 3 5" xfId="7749" xr:uid="{00000000-0005-0000-0000-0000471B0000}"/>
    <cellStyle name="Normal 26 2 6 4" xfId="1044" xr:uid="{00000000-0005-0000-0000-0000481B0000}"/>
    <cellStyle name="Normal 26 2 6 4 2" xfId="2114" xr:uid="{00000000-0005-0000-0000-0000491B0000}"/>
    <cellStyle name="Normal 26 2 6 4 2 2" xfId="4507" xr:uid="{00000000-0005-0000-0000-00004A1B0000}"/>
    <cellStyle name="Normal 26 2 6 4 2 2 2" xfId="10553" xr:uid="{00000000-0005-0000-0000-00004B1B0000}"/>
    <cellStyle name="Normal 26 2 6 4 2 3" xfId="6900" xr:uid="{00000000-0005-0000-0000-00004C1B0000}"/>
    <cellStyle name="Normal 26 2 6 4 2 3 2" xfId="12322" xr:uid="{00000000-0005-0000-0000-00004D1B0000}"/>
    <cellStyle name="Normal 26 2 6 4 2 4" xfId="8784" xr:uid="{00000000-0005-0000-0000-00004E1B0000}"/>
    <cellStyle name="Normal 26 2 6 4 3" xfId="3437" xr:uid="{00000000-0005-0000-0000-00004F1B0000}"/>
    <cellStyle name="Normal 26 2 6 4 3 2" xfId="9777" xr:uid="{00000000-0005-0000-0000-0000501B0000}"/>
    <cellStyle name="Normal 26 2 6 4 4" xfId="5830" xr:uid="{00000000-0005-0000-0000-0000511B0000}"/>
    <cellStyle name="Normal 26 2 6 4 4 2" xfId="11546" xr:uid="{00000000-0005-0000-0000-0000521B0000}"/>
    <cellStyle name="Normal 26 2 6 4 5" xfId="8008" xr:uid="{00000000-0005-0000-0000-0000531B0000}"/>
    <cellStyle name="Normal 26 2 6 5" xfId="1428" xr:uid="{00000000-0005-0000-0000-0000541B0000}"/>
    <cellStyle name="Normal 26 2 6 5 2" xfId="3821" xr:uid="{00000000-0005-0000-0000-0000551B0000}"/>
    <cellStyle name="Normal 26 2 6 5 2 2" xfId="10035" xr:uid="{00000000-0005-0000-0000-0000561B0000}"/>
    <cellStyle name="Normal 26 2 6 5 3" xfId="6214" xr:uid="{00000000-0005-0000-0000-0000571B0000}"/>
    <cellStyle name="Normal 26 2 6 5 3 2" xfId="11804" xr:uid="{00000000-0005-0000-0000-0000581B0000}"/>
    <cellStyle name="Normal 26 2 6 5 4" xfId="8266" xr:uid="{00000000-0005-0000-0000-0000591B0000}"/>
    <cellStyle name="Normal 26 2 6 6" xfId="355" xr:uid="{00000000-0005-0000-0000-00005A1B0000}"/>
    <cellStyle name="Normal 26 2 6 6 2" xfId="2751" xr:uid="{00000000-0005-0000-0000-00005B1B0000}"/>
    <cellStyle name="Normal 26 2 6 6 2 2" xfId="9259" xr:uid="{00000000-0005-0000-0000-00005C1B0000}"/>
    <cellStyle name="Normal 26 2 6 6 3" xfId="5144" xr:uid="{00000000-0005-0000-0000-00005D1B0000}"/>
    <cellStyle name="Normal 26 2 6 6 3 2" xfId="11028" xr:uid="{00000000-0005-0000-0000-00005E1B0000}"/>
    <cellStyle name="Normal 26 2 6 6 4" xfId="7490" xr:uid="{00000000-0005-0000-0000-00005F1B0000}"/>
    <cellStyle name="Normal 26 2 6 7" xfId="2496" xr:uid="{00000000-0005-0000-0000-0000601B0000}"/>
    <cellStyle name="Normal 26 2 6 7 2" xfId="9040" xr:uid="{00000000-0005-0000-0000-0000611B0000}"/>
    <cellStyle name="Normal 26 2 6 8" xfId="4889" xr:uid="{00000000-0005-0000-0000-0000621B0000}"/>
    <cellStyle name="Normal 26 2 6 8 2" xfId="10809" xr:uid="{00000000-0005-0000-0000-0000631B0000}"/>
    <cellStyle name="Normal 26 2 6 9" xfId="7271" xr:uid="{00000000-0005-0000-0000-0000641B0000}"/>
    <cellStyle name="Normal 26 2 7" xfId="182" xr:uid="{00000000-0005-0000-0000-0000651B0000}"/>
    <cellStyle name="Normal 26 2 7 2" xfId="701" xr:uid="{00000000-0005-0000-0000-0000661B0000}"/>
    <cellStyle name="Normal 26 2 7 2 2" xfId="1771" xr:uid="{00000000-0005-0000-0000-0000671B0000}"/>
    <cellStyle name="Normal 26 2 7 2 2 2" xfId="4164" xr:uid="{00000000-0005-0000-0000-0000681B0000}"/>
    <cellStyle name="Normal 26 2 7 2 2 2 2" xfId="10330" xr:uid="{00000000-0005-0000-0000-0000691B0000}"/>
    <cellStyle name="Normal 26 2 7 2 2 3" xfId="6557" xr:uid="{00000000-0005-0000-0000-00006A1B0000}"/>
    <cellStyle name="Normal 26 2 7 2 2 3 2" xfId="12099" xr:uid="{00000000-0005-0000-0000-00006B1B0000}"/>
    <cellStyle name="Normal 26 2 7 2 2 4" xfId="8561" xr:uid="{00000000-0005-0000-0000-00006C1B0000}"/>
    <cellStyle name="Normal 26 2 7 2 3" xfId="3094" xr:uid="{00000000-0005-0000-0000-00006D1B0000}"/>
    <cellStyle name="Normal 26 2 7 2 3 2" xfId="9554" xr:uid="{00000000-0005-0000-0000-00006E1B0000}"/>
    <cellStyle name="Normal 26 2 7 2 4" xfId="5487" xr:uid="{00000000-0005-0000-0000-00006F1B0000}"/>
    <cellStyle name="Normal 26 2 7 2 4 2" xfId="11323" xr:uid="{00000000-0005-0000-0000-0000701B0000}"/>
    <cellStyle name="Normal 26 2 7 2 5" xfId="7785" xr:uid="{00000000-0005-0000-0000-0000711B0000}"/>
    <cellStyle name="Normal 26 2 7 3" xfId="1086" xr:uid="{00000000-0005-0000-0000-0000721B0000}"/>
    <cellStyle name="Normal 26 2 7 3 2" xfId="2156" xr:uid="{00000000-0005-0000-0000-0000731B0000}"/>
    <cellStyle name="Normal 26 2 7 3 2 2" xfId="4549" xr:uid="{00000000-0005-0000-0000-0000741B0000}"/>
    <cellStyle name="Normal 26 2 7 3 2 2 2" xfId="10589" xr:uid="{00000000-0005-0000-0000-0000751B0000}"/>
    <cellStyle name="Normal 26 2 7 3 2 3" xfId="6942" xr:uid="{00000000-0005-0000-0000-0000761B0000}"/>
    <cellStyle name="Normal 26 2 7 3 2 3 2" xfId="12358" xr:uid="{00000000-0005-0000-0000-0000771B0000}"/>
    <cellStyle name="Normal 26 2 7 3 2 4" xfId="8820" xr:uid="{00000000-0005-0000-0000-0000781B0000}"/>
    <cellStyle name="Normal 26 2 7 3 3" xfId="3479" xr:uid="{00000000-0005-0000-0000-0000791B0000}"/>
    <cellStyle name="Normal 26 2 7 3 3 2" xfId="9813" xr:uid="{00000000-0005-0000-0000-00007A1B0000}"/>
    <cellStyle name="Normal 26 2 7 3 4" xfId="5872" xr:uid="{00000000-0005-0000-0000-00007B1B0000}"/>
    <cellStyle name="Normal 26 2 7 3 4 2" xfId="11582" xr:uid="{00000000-0005-0000-0000-00007C1B0000}"/>
    <cellStyle name="Normal 26 2 7 3 5" xfId="8044" xr:uid="{00000000-0005-0000-0000-00007D1B0000}"/>
    <cellStyle name="Normal 26 2 7 4" xfId="1470" xr:uid="{00000000-0005-0000-0000-00007E1B0000}"/>
    <cellStyle name="Normal 26 2 7 4 2" xfId="3863" xr:uid="{00000000-0005-0000-0000-00007F1B0000}"/>
    <cellStyle name="Normal 26 2 7 4 2 2" xfId="10071" xr:uid="{00000000-0005-0000-0000-0000801B0000}"/>
    <cellStyle name="Normal 26 2 7 4 3" xfId="6256" xr:uid="{00000000-0005-0000-0000-0000811B0000}"/>
    <cellStyle name="Normal 26 2 7 4 3 2" xfId="11840" xr:uid="{00000000-0005-0000-0000-0000821B0000}"/>
    <cellStyle name="Normal 26 2 7 4 4" xfId="8302" xr:uid="{00000000-0005-0000-0000-0000831B0000}"/>
    <cellStyle name="Normal 26 2 7 5" xfId="398" xr:uid="{00000000-0005-0000-0000-0000841B0000}"/>
    <cellStyle name="Normal 26 2 7 5 2" xfId="2793" xr:uid="{00000000-0005-0000-0000-0000851B0000}"/>
    <cellStyle name="Normal 26 2 7 5 2 2" xfId="9295" xr:uid="{00000000-0005-0000-0000-0000861B0000}"/>
    <cellStyle name="Normal 26 2 7 5 3" xfId="5186" xr:uid="{00000000-0005-0000-0000-0000871B0000}"/>
    <cellStyle name="Normal 26 2 7 5 3 2" xfId="11064" xr:uid="{00000000-0005-0000-0000-0000881B0000}"/>
    <cellStyle name="Normal 26 2 7 5 4" xfId="7526" xr:uid="{00000000-0005-0000-0000-0000891B0000}"/>
    <cellStyle name="Normal 26 2 7 6" xfId="2580" xr:uid="{00000000-0005-0000-0000-00008A1B0000}"/>
    <cellStyle name="Normal 26 2 7 6 2" xfId="9112" xr:uid="{00000000-0005-0000-0000-00008B1B0000}"/>
    <cellStyle name="Normal 26 2 7 7" xfId="4973" xr:uid="{00000000-0005-0000-0000-00008C1B0000}"/>
    <cellStyle name="Normal 26 2 7 7 2" xfId="10881" xr:uid="{00000000-0005-0000-0000-00008D1B0000}"/>
    <cellStyle name="Normal 26 2 7 8" xfId="7343" xr:uid="{00000000-0005-0000-0000-00008E1B0000}"/>
    <cellStyle name="Normal 26 2 8" xfId="528" xr:uid="{00000000-0005-0000-0000-00008F1B0000}"/>
    <cellStyle name="Normal 26 2 8 2" xfId="831" xr:uid="{00000000-0005-0000-0000-0000901B0000}"/>
    <cellStyle name="Normal 26 2 8 2 2" xfId="1901" xr:uid="{00000000-0005-0000-0000-0000911B0000}"/>
    <cellStyle name="Normal 26 2 8 2 2 2" xfId="4294" xr:uid="{00000000-0005-0000-0000-0000921B0000}"/>
    <cellStyle name="Normal 26 2 8 2 2 2 2" xfId="10442" xr:uid="{00000000-0005-0000-0000-0000931B0000}"/>
    <cellStyle name="Normal 26 2 8 2 2 3" xfId="6687" xr:uid="{00000000-0005-0000-0000-0000941B0000}"/>
    <cellStyle name="Normal 26 2 8 2 2 3 2" xfId="12211" xr:uid="{00000000-0005-0000-0000-0000951B0000}"/>
    <cellStyle name="Normal 26 2 8 2 2 4" xfId="8673" xr:uid="{00000000-0005-0000-0000-0000961B0000}"/>
    <cellStyle name="Normal 26 2 8 2 3" xfId="3224" xr:uid="{00000000-0005-0000-0000-0000971B0000}"/>
    <cellStyle name="Normal 26 2 8 2 3 2" xfId="9666" xr:uid="{00000000-0005-0000-0000-0000981B0000}"/>
    <cellStyle name="Normal 26 2 8 2 4" xfId="5617" xr:uid="{00000000-0005-0000-0000-0000991B0000}"/>
    <cellStyle name="Normal 26 2 8 2 4 2" xfId="11435" xr:uid="{00000000-0005-0000-0000-00009A1B0000}"/>
    <cellStyle name="Normal 26 2 8 2 5" xfId="7897" xr:uid="{00000000-0005-0000-0000-00009B1B0000}"/>
    <cellStyle name="Normal 26 2 8 3" xfId="1216" xr:uid="{00000000-0005-0000-0000-00009C1B0000}"/>
    <cellStyle name="Normal 26 2 8 3 2" xfId="2286" xr:uid="{00000000-0005-0000-0000-00009D1B0000}"/>
    <cellStyle name="Normal 26 2 8 3 2 2" xfId="4679" xr:uid="{00000000-0005-0000-0000-00009E1B0000}"/>
    <cellStyle name="Normal 26 2 8 3 2 2 2" xfId="10701" xr:uid="{00000000-0005-0000-0000-00009F1B0000}"/>
    <cellStyle name="Normal 26 2 8 3 2 3" xfId="7072" xr:uid="{00000000-0005-0000-0000-0000A01B0000}"/>
    <cellStyle name="Normal 26 2 8 3 2 3 2" xfId="12470" xr:uid="{00000000-0005-0000-0000-0000A11B0000}"/>
    <cellStyle name="Normal 26 2 8 3 2 4" xfId="8932" xr:uid="{00000000-0005-0000-0000-0000A21B0000}"/>
    <cellStyle name="Normal 26 2 8 3 3" xfId="3609" xr:uid="{00000000-0005-0000-0000-0000A31B0000}"/>
    <cellStyle name="Normal 26 2 8 3 3 2" xfId="9925" xr:uid="{00000000-0005-0000-0000-0000A41B0000}"/>
    <cellStyle name="Normal 26 2 8 3 4" xfId="6002" xr:uid="{00000000-0005-0000-0000-0000A51B0000}"/>
    <cellStyle name="Normal 26 2 8 3 4 2" xfId="11694" xr:uid="{00000000-0005-0000-0000-0000A61B0000}"/>
    <cellStyle name="Normal 26 2 8 3 5" xfId="8156" xr:uid="{00000000-0005-0000-0000-0000A71B0000}"/>
    <cellStyle name="Normal 26 2 8 4" xfId="1600" xr:uid="{00000000-0005-0000-0000-0000A81B0000}"/>
    <cellStyle name="Normal 26 2 8 4 2" xfId="3993" xr:uid="{00000000-0005-0000-0000-0000A91B0000}"/>
    <cellStyle name="Normal 26 2 8 4 2 2" xfId="10183" xr:uid="{00000000-0005-0000-0000-0000AA1B0000}"/>
    <cellStyle name="Normal 26 2 8 4 3" xfId="6386" xr:uid="{00000000-0005-0000-0000-0000AB1B0000}"/>
    <cellStyle name="Normal 26 2 8 4 3 2" xfId="11952" xr:uid="{00000000-0005-0000-0000-0000AC1B0000}"/>
    <cellStyle name="Normal 26 2 8 4 4" xfId="8414" xr:uid="{00000000-0005-0000-0000-0000AD1B0000}"/>
    <cellStyle name="Normal 26 2 8 5" xfId="2923" xr:uid="{00000000-0005-0000-0000-0000AE1B0000}"/>
    <cellStyle name="Normal 26 2 8 5 2" xfId="9407" xr:uid="{00000000-0005-0000-0000-0000AF1B0000}"/>
    <cellStyle name="Normal 26 2 8 6" xfId="5316" xr:uid="{00000000-0005-0000-0000-0000B01B0000}"/>
    <cellStyle name="Normal 26 2 8 6 2" xfId="11176" xr:uid="{00000000-0005-0000-0000-0000B11B0000}"/>
    <cellStyle name="Normal 26 2 8 7" xfId="7638" xr:uid="{00000000-0005-0000-0000-0000B21B0000}"/>
    <cellStyle name="Normal 26 2 9" xfId="573" xr:uid="{00000000-0005-0000-0000-0000B31B0000}"/>
    <cellStyle name="Normal 26 2 9 2" xfId="1643" xr:uid="{00000000-0005-0000-0000-0000B41B0000}"/>
    <cellStyle name="Normal 26 2 9 2 2" xfId="4036" xr:uid="{00000000-0005-0000-0000-0000B51B0000}"/>
    <cellStyle name="Normal 26 2 9 2 2 2" xfId="10220" xr:uid="{00000000-0005-0000-0000-0000B61B0000}"/>
    <cellStyle name="Normal 26 2 9 2 3" xfId="6429" xr:uid="{00000000-0005-0000-0000-0000B71B0000}"/>
    <cellStyle name="Normal 26 2 9 2 3 2" xfId="11989" xr:uid="{00000000-0005-0000-0000-0000B81B0000}"/>
    <cellStyle name="Normal 26 2 9 2 4" xfId="8451" xr:uid="{00000000-0005-0000-0000-0000B91B0000}"/>
    <cellStyle name="Normal 26 2 9 3" xfId="2966" xr:uid="{00000000-0005-0000-0000-0000BA1B0000}"/>
    <cellStyle name="Normal 26 2 9 3 2" xfId="9444" xr:uid="{00000000-0005-0000-0000-0000BB1B0000}"/>
    <cellStyle name="Normal 26 2 9 4" xfId="5359" xr:uid="{00000000-0005-0000-0000-0000BC1B0000}"/>
    <cellStyle name="Normal 26 2 9 4 2" xfId="11213" xr:uid="{00000000-0005-0000-0000-0000BD1B0000}"/>
    <cellStyle name="Normal 26 2 9 5" xfId="7675" xr:uid="{00000000-0005-0000-0000-0000BE1B0000}"/>
    <cellStyle name="Normal 26 3" xfId="18" xr:uid="{00000000-0005-0000-0000-0000BF1B0000}"/>
    <cellStyle name="Normal 26 3 10" xfId="1346" xr:uid="{00000000-0005-0000-0000-0000C01B0000}"/>
    <cellStyle name="Normal 26 3 10 2" xfId="3739" xr:uid="{00000000-0005-0000-0000-0000C11B0000}"/>
    <cellStyle name="Normal 26 3 10 2 2" xfId="9965" xr:uid="{00000000-0005-0000-0000-0000C21B0000}"/>
    <cellStyle name="Normal 26 3 10 3" xfId="6132" xr:uid="{00000000-0005-0000-0000-0000C31B0000}"/>
    <cellStyle name="Normal 26 3 10 3 2" xfId="11734" xr:uid="{00000000-0005-0000-0000-0000C41B0000}"/>
    <cellStyle name="Normal 26 3 10 4" xfId="8196" xr:uid="{00000000-0005-0000-0000-0000C51B0000}"/>
    <cellStyle name="Normal 26 3 11" xfId="271" xr:uid="{00000000-0005-0000-0000-0000C61B0000}"/>
    <cellStyle name="Normal 26 3 11 2" xfId="2669" xr:uid="{00000000-0005-0000-0000-0000C71B0000}"/>
    <cellStyle name="Normal 26 3 11 2 2" xfId="9189" xr:uid="{00000000-0005-0000-0000-0000C81B0000}"/>
    <cellStyle name="Normal 26 3 11 3" xfId="5062" xr:uid="{00000000-0005-0000-0000-0000C91B0000}"/>
    <cellStyle name="Normal 26 3 11 3 2" xfId="10958" xr:uid="{00000000-0005-0000-0000-0000CA1B0000}"/>
    <cellStyle name="Normal 26 3 11 4" xfId="7420" xr:uid="{00000000-0005-0000-0000-0000CB1B0000}"/>
    <cellStyle name="Normal 26 3 12" xfId="2416" xr:uid="{00000000-0005-0000-0000-0000CC1B0000}"/>
    <cellStyle name="Normal 26 3 12 2" xfId="8972" xr:uid="{00000000-0005-0000-0000-0000CD1B0000}"/>
    <cellStyle name="Normal 26 3 13" xfId="4809" xr:uid="{00000000-0005-0000-0000-0000CE1B0000}"/>
    <cellStyle name="Normal 26 3 13 2" xfId="10741" xr:uid="{00000000-0005-0000-0000-0000CF1B0000}"/>
    <cellStyle name="Normal 26 3 14" xfId="7203" xr:uid="{00000000-0005-0000-0000-0000D01B0000}"/>
    <cellStyle name="Normal 26 3 2" xfId="31" xr:uid="{00000000-0005-0000-0000-0000D11B0000}"/>
    <cellStyle name="Normal 26 3 2 10" xfId="2429" xr:uid="{00000000-0005-0000-0000-0000D21B0000}"/>
    <cellStyle name="Normal 26 3 2 10 2" xfId="8982" xr:uid="{00000000-0005-0000-0000-0000D31B0000}"/>
    <cellStyle name="Normal 26 3 2 11" xfId="4822" xr:uid="{00000000-0005-0000-0000-0000D41B0000}"/>
    <cellStyle name="Normal 26 3 2 11 2" xfId="10751" xr:uid="{00000000-0005-0000-0000-0000D51B0000}"/>
    <cellStyle name="Normal 26 3 2 12" xfId="7213" xr:uid="{00000000-0005-0000-0000-0000D61B0000}"/>
    <cellStyle name="Normal 26 3 2 2" xfId="73" xr:uid="{00000000-0005-0000-0000-0000D71B0000}"/>
    <cellStyle name="Normal 26 3 2 2 2" xfId="157" xr:uid="{00000000-0005-0000-0000-0000D81B0000}"/>
    <cellStyle name="Normal 26 3 2 2 2 2" xfId="760" xr:uid="{00000000-0005-0000-0000-0000D91B0000}"/>
    <cellStyle name="Normal 26 3 2 2 2 2 2" xfId="1830" xr:uid="{00000000-0005-0000-0000-0000DA1B0000}"/>
    <cellStyle name="Normal 26 3 2 2 2 2 2 2" xfId="4223" xr:uid="{00000000-0005-0000-0000-0000DB1B0000}"/>
    <cellStyle name="Normal 26 3 2 2 2 2 2 2 2" xfId="10380" xr:uid="{00000000-0005-0000-0000-0000DC1B0000}"/>
    <cellStyle name="Normal 26 3 2 2 2 2 2 3" xfId="6616" xr:uid="{00000000-0005-0000-0000-0000DD1B0000}"/>
    <cellStyle name="Normal 26 3 2 2 2 2 2 3 2" xfId="12149" xr:uid="{00000000-0005-0000-0000-0000DE1B0000}"/>
    <cellStyle name="Normal 26 3 2 2 2 2 2 4" xfId="8611" xr:uid="{00000000-0005-0000-0000-0000DF1B0000}"/>
    <cellStyle name="Normal 26 3 2 2 2 2 3" xfId="3153" xr:uid="{00000000-0005-0000-0000-0000E01B0000}"/>
    <cellStyle name="Normal 26 3 2 2 2 2 3 2" xfId="9604" xr:uid="{00000000-0005-0000-0000-0000E11B0000}"/>
    <cellStyle name="Normal 26 3 2 2 2 2 4" xfId="5546" xr:uid="{00000000-0005-0000-0000-0000E21B0000}"/>
    <cellStyle name="Normal 26 3 2 2 2 2 4 2" xfId="11373" xr:uid="{00000000-0005-0000-0000-0000E31B0000}"/>
    <cellStyle name="Normal 26 3 2 2 2 2 5" xfId="7835" xr:uid="{00000000-0005-0000-0000-0000E41B0000}"/>
    <cellStyle name="Normal 26 3 2 2 2 3" xfId="1145" xr:uid="{00000000-0005-0000-0000-0000E51B0000}"/>
    <cellStyle name="Normal 26 3 2 2 2 3 2" xfId="2215" xr:uid="{00000000-0005-0000-0000-0000E61B0000}"/>
    <cellStyle name="Normal 26 3 2 2 2 3 2 2" xfId="4608" xr:uid="{00000000-0005-0000-0000-0000E71B0000}"/>
    <cellStyle name="Normal 26 3 2 2 2 3 2 2 2" xfId="10639" xr:uid="{00000000-0005-0000-0000-0000E81B0000}"/>
    <cellStyle name="Normal 26 3 2 2 2 3 2 3" xfId="7001" xr:uid="{00000000-0005-0000-0000-0000E91B0000}"/>
    <cellStyle name="Normal 26 3 2 2 2 3 2 3 2" xfId="12408" xr:uid="{00000000-0005-0000-0000-0000EA1B0000}"/>
    <cellStyle name="Normal 26 3 2 2 2 3 2 4" xfId="8870" xr:uid="{00000000-0005-0000-0000-0000EB1B0000}"/>
    <cellStyle name="Normal 26 3 2 2 2 3 3" xfId="3538" xr:uid="{00000000-0005-0000-0000-0000EC1B0000}"/>
    <cellStyle name="Normal 26 3 2 2 2 3 3 2" xfId="9863" xr:uid="{00000000-0005-0000-0000-0000ED1B0000}"/>
    <cellStyle name="Normal 26 3 2 2 2 3 4" xfId="5931" xr:uid="{00000000-0005-0000-0000-0000EE1B0000}"/>
    <cellStyle name="Normal 26 3 2 2 2 3 4 2" xfId="11632" xr:uid="{00000000-0005-0000-0000-0000EF1B0000}"/>
    <cellStyle name="Normal 26 3 2 2 2 3 5" xfId="8094" xr:uid="{00000000-0005-0000-0000-0000F01B0000}"/>
    <cellStyle name="Normal 26 3 2 2 2 4" xfId="1529" xr:uid="{00000000-0005-0000-0000-0000F11B0000}"/>
    <cellStyle name="Normal 26 3 2 2 2 4 2" xfId="3922" xr:uid="{00000000-0005-0000-0000-0000F21B0000}"/>
    <cellStyle name="Normal 26 3 2 2 2 4 2 2" xfId="10121" xr:uid="{00000000-0005-0000-0000-0000F31B0000}"/>
    <cellStyle name="Normal 26 3 2 2 2 4 3" xfId="6315" xr:uid="{00000000-0005-0000-0000-0000F41B0000}"/>
    <cellStyle name="Normal 26 3 2 2 2 4 3 2" xfId="11890" xr:uid="{00000000-0005-0000-0000-0000F51B0000}"/>
    <cellStyle name="Normal 26 3 2 2 2 4 4" xfId="8352" xr:uid="{00000000-0005-0000-0000-0000F61B0000}"/>
    <cellStyle name="Normal 26 3 2 2 2 5" xfId="457" xr:uid="{00000000-0005-0000-0000-0000F71B0000}"/>
    <cellStyle name="Normal 26 3 2 2 2 5 2" xfId="2852" xr:uid="{00000000-0005-0000-0000-0000F81B0000}"/>
    <cellStyle name="Normal 26 3 2 2 2 5 2 2" xfId="9345" xr:uid="{00000000-0005-0000-0000-0000F91B0000}"/>
    <cellStyle name="Normal 26 3 2 2 2 5 3" xfId="5245" xr:uid="{00000000-0005-0000-0000-0000FA1B0000}"/>
    <cellStyle name="Normal 26 3 2 2 2 5 3 2" xfId="11114" xr:uid="{00000000-0005-0000-0000-0000FB1B0000}"/>
    <cellStyle name="Normal 26 3 2 2 2 5 4" xfId="7576" xr:uid="{00000000-0005-0000-0000-0000FC1B0000}"/>
    <cellStyle name="Normal 26 3 2 2 2 6" xfId="2555" xr:uid="{00000000-0005-0000-0000-0000FD1B0000}"/>
    <cellStyle name="Normal 26 3 2 2 2 6 2" xfId="9090" xr:uid="{00000000-0005-0000-0000-0000FE1B0000}"/>
    <cellStyle name="Normal 26 3 2 2 2 7" xfId="4948" xr:uid="{00000000-0005-0000-0000-0000FF1B0000}"/>
    <cellStyle name="Normal 26 3 2 2 2 7 2" xfId="10859" xr:uid="{00000000-0005-0000-0000-0000001C0000}"/>
    <cellStyle name="Normal 26 3 2 2 2 8" xfId="7321" xr:uid="{00000000-0005-0000-0000-0000011C0000}"/>
    <cellStyle name="Normal 26 3 2 2 3" xfId="241" xr:uid="{00000000-0005-0000-0000-0000021C0000}"/>
    <cellStyle name="Normal 26 3 2 2 3 2" xfId="1702" xr:uid="{00000000-0005-0000-0000-0000031C0000}"/>
    <cellStyle name="Normal 26 3 2 2 3 2 2" xfId="4095" xr:uid="{00000000-0005-0000-0000-0000041C0000}"/>
    <cellStyle name="Normal 26 3 2 2 3 2 2 2" xfId="10270" xr:uid="{00000000-0005-0000-0000-0000051C0000}"/>
    <cellStyle name="Normal 26 3 2 2 3 2 3" xfId="6488" xr:uid="{00000000-0005-0000-0000-0000061C0000}"/>
    <cellStyle name="Normal 26 3 2 2 3 2 3 2" xfId="12039" xr:uid="{00000000-0005-0000-0000-0000071C0000}"/>
    <cellStyle name="Normal 26 3 2 2 3 2 4" xfId="8501" xr:uid="{00000000-0005-0000-0000-0000081C0000}"/>
    <cellStyle name="Normal 26 3 2 2 3 3" xfId="632" xr:uid="{00000000-0005-0000-0000-0000091C0000}"/>
    <cellStyle name="Normal 26 3 2 2 3 3 2" xfId="3025" xr:uid="{00000000-0005-0000-0000-00000A1C0000}"/>
    <cellStyle name="Normal 26 3 2 2 3 3 2 2" xfId="9494" xr:uid="{00000000-0005-0000-0000-00000B1C0000}"/>
    <cellStyle name="Normal 26 3 2 2 3 3 3" xfId="5418" xr:uid="{00000000-0005-0000-0000-00000C1C0000}"/>
    <cellStyle name="Normal 26 3 2 2 3 3 3 2" xfId="11263" xr:uid="{00000000-0005-0000-0000-00000D1C0000}"/>
    <cellStyle name="Normal 26 3 2 2 3 3 4" xfId="7725" xr:uid="{00000000-0005-0000-0000-00000E1C0000}"/>
    <cellStyle name="Normal 26 3 2 2 3 4" xfId="2639" xr:uid="{00000000-0005-0000-0000-00000F1C0000}"/>
    <cellStyle name="Normal 26 3 2 2 3 4 2" xfId="9162" xr:uid="{00000000-0005-0000-0000-0000101C0000}"/>
    <cellStyle name="Normal 26 3 2 2 3 5" xfId="5032" xr:uid="{00000000-0005-0000-0000-0000111C0000}"/>
    <cellStyle name="Normal 26 3 2 2 3 5 2" xfId="10931" xr:uid="{00000000-0005-0000-0000-0000121C0000}"/>
    <cellStyle name="Normal 26 3 2 2 3 6" xfId="7393" xr:uid="{00000000-0005-0000-0000-0000131C0000}"/>
    <cellStyle name="Normal 26 3 2 2 4" xfId="1017" xr:uid="{00000000-0005-0000-0000-0000141C0000}"/>
    <cellStyle name="Normal 26 3 2 2 4 2" xfId="2087" xr:uid="{00000000-0005-0000-0000-0000151C0000}"/>
    <cellStyle name="Normal 26 3 2 2 4 2 2" xfId="4480" xr:uid="{00000000-0005-0000-0000-0000161C0000}"/>
    <cellStyle name="Normal 26 3 2 2 4 2 2 2" xfId="10529" xr:uid="{00000000-0005-0000-0000-0000171C0000}"/>
    <cellStyle name="Normal 26 3 2 2 4 2 3" xfId="6873" xr:uid="{00000000-0005-0000-0000-0000181C0000}"/>
    <cellStyle name="Normal 26 3 2 2 4 2 3 2" xfId="12298" xr:uid="{00000000-0005-0000-0000-0000191C0000}"/>
    <cellStyle name="Normal 26 3 2 2 4 2 4" xfId="8760" xr:uid="{00000000-0005-0000-0000-00001A1C0000}"/>
    <cellStyle name="Normal 26 3 2 2 4 3" xfId="3410" xr:uid="{00000000-0005-0000-0000-00001B1C0000}"/>
    <cellStyle name="Normal 26 3 2 2 4 3 2" xfId="9753" xr:uid="{00000000-0005-0000-0000-00001C1C0000}"/>
    <cellStyle name="Normal 26 3 2 2 4 4" xfId="5803" xr:uid="{00000000-0005-0000-0000-00001D1C0000}"/>
    <cellStyle name="Normal 26 3 2 2 4 4 2" xfId="11522" xr:uid="{00000000-0005-0000-0000-00001E1C0000}"/>
    <cellStyle name="Normal 26 3 2 2 4 5" xfId="7984" xr:uid="{00000000-0005-0000-0000-00001F1C0000}"/>
    <cellStyle name="Normal 26 3 2 2 5" xfId="1401" xr:uid="{00000000-0005-0000-0000-0000201C0000}"/>
    <cellStyle name="Normal 26 3 2 2 5 2" xfId="3794" xr:uid="{00000000-0005-0000-0000-0000211C0000}"/>
    <cellStyle name="Normal 26 3 2 2 5 2 2" xfId="10011" xr:uid="{00000000-0005-0000-0000-0000221C0000}"/>
    <cellStyle name="Normal 26 3 2 2 5 3" xfId="6187" xr:uid="{00000000-0005-0000-0000-0000231C0000}"/>
    <cellStyle name="Normal 26 3 2 2 5 3 2" xfId="11780" xr:uid="{00000000-0005-0000-0000-0000241C0000}"/>
    <cellStyle name="Normal 26 3 2 2 5 4" xfId="8242" xr:uid="{00000000-0005-0000-0000-0000251C0000}"/>
    <cellStyle name="Normal 26 3 2 2 6" xfId="326" xr:uid="{00000000-0005-0000-0000-0000261C0000}"/>
    <cellStyle name="Normal 26 3 2 2 6 2" xfId="2724" xr:uid="{00000000-0005-0000-0000-0000271C0000}"/>
    <cellStyle name="Normal 26 3 2 2 6 2 2" xfId="9235" xr:uid="{00000000-0005-0000-0000-0000281C0000}"/>
    <cellStyle name="Normal 26 3 2 2 6 3" xfId="5117" xr:uid="{00000000-0005-0000-0000-0000291C0000}"/>
    <cellStyle name="Normal 26 3 2 2 6 3 2" xfId="11004" xr:uid="{00000000-0005-0000-0000-00002A1C0000}"/>
    <cellStyle name="Normal 26 3 2 2 6 4" xfId="7466" xr:uid="{00000000-0005-0000-0000-00002B1C0000}"/>
    <cellStyle name="Normal 26 3 2 2 7" xfId="2471" xr:uid="{00000000-0005-0000-0000-00002C1C0000}"/>
    <cellStyle name="Normal 26 3 2 2 7 2" xfId="9018" xr:uid="{00000000-0005-0000-0000-00002D1C0000}"/>
    <cellStyle name="Normal 26 3 2 2 8" xfId="4864" xr:uid="{00000000-0005-0000-0000-00002E1C0000}"/>
    <cellStyle name="Normal 26 3 2 2 8 2" xfId="10787" xr:uid="{00000000-0005-0000-0000-00002F1C0000}"/>
    <cellStyle name="Normal 26 3 2 2 9" xfId="7249" xr:uid="{00000000-0005-0000-0000-0000301C0000}"/>
    <cellStyle name="Normal 26 3 2 3" xfId="115" xr:uid="{00000000-0005-0000-0000-0000311C0000}"/>
    <cellStyle name="Normal 26 3 2 3 2" xfId="501" xr:uid="{00000000-0005-0000-0000-0000321C0000}"/>
    <cellStyle name="Normal 26 3 2 3 2 2" xfId="804" xr:uid="{00000000-0005-0000-0000-0000331C0000}"/>
    <cellStyle name="Normal 26 3 2 3 2 2 2" xfId="1874" xr:uid="{00000000-0005-0000-0000-0000341C0000}"/>
    <cellStyle name="Normal 26 3 2 3 2 2 2 2" xfId="4267" xr:uid="{00000000-0005-0000-0000-0000351C0000}"/>
    <cellStyle name="Normal 26 3 2 3 2 2 2 2 2" xfId="10418" xr:uid="{00000000-0005-0000-0000-0000361C0000}"/>
    <cellStyle name="Normal 26 3 2 3 2 2 2 3" xfId="6660" xr:uid="{00000000-0005-0000-0000-0000371C0000}"/>
    <cellStyle name="Normal 26 3 2 3 2 2 2 3 2" xfId="12187" xr:uid="{00000000-0005-0000-0000-0000381C0000}"/>
    <cellStyle name="Normal 26 3 2 3 2 2 2 4" xfId="8649" xr:uid="{00000000-0005-0000-0000-0000391C0000}"/>
    <cellStyle name="Normal 26 3 2 3 2 2 3" xfId="3197" xr:uid="{00000000-0005-0000-0000-00003A1C0000}"/>
    <cellStyle name="Normal 26 3 2 3 2 2 3 2" xfId="9642" xr:uid="{00000000-0005-0000-0000-00003B1C0000}"/>
    <cellStyle name="Normal 26 3 2 3 2 2 4" xfId="5590" xr:uid="{00000000-0005-0000-0000-00003C1C0000}"/>
    <cellStyle name="Normal 26 3 2 3 2 2 4 2" xfId="11411" xr:uid="{00000000-0005-0000-0000-00003D1C0000}"/>
    <cellStyle name="Normal 26 3 2 3 2 2 5" xfId="7873" xr:uid="{00000000-0005-0000-0000-00003E1C0000}"/>
    <cellStyle name="Normal 26 3 2 3 2 3" xfId="1189" xr:uid="{00000000-0005-0000-0000-00003F1C0000}"/>
    <cellStyle name="Normal 26 3 2 3 2 3 2" xfId="2259" xr:uid="{00000000-0005-0000-0000-0000401C0000}"/>
    <cellStyle name="Normal 26 3 2 3 2 3 2 2" xfId="4652" xr:uid="{00000000-0005-0000-0000-0000411C0000}"/>
    <cellStyle name="Normal 26 3 2 3 2 3 2 2 2" xfId="10677" xr:uid="{00000000-0005-0000-0000-0000421C0000}"/>
    <cellStyle name="Normal 26 3 2 3 2 3 2 3" xfId="7045" xr:uid="{00000000-0005-0000-0000-0000431C0000}"/>
    <cellStyle name="Normal 26 3 2 3 2 3 2 3 2" xfId="12446" xr:uid="{00000000-0005-0000-0000-0000441C0000}"/>
    <cellStyle name="Normal 26 3 2 3 2 3 2 4" xfId="8908" xr:uid="{00000000-0005-0000-0000-0000451C0000}"/>
    <cellStyle name="Normal 26 3 2 3 2 3 3" xfId="3582" xr:uid="{00000000-0005-0000-0000-0000461C0000}"/>
    <cellStyle name="Normal 26 3 2 3 2 3 3 2" xfId="9901" xr:uid="{00000000-0005-0000-0000-0000471C0000}"/>
    <cellStyle name="Normal 26 3 2 3 2 3 4" xfId="5975" xr:uid="{00000000-0005-0000-0000-0000481C0000}"/>
    <cellStyle name="Normal 26 3 2 3 2 3 4 2" xfId="11670" xr:uid="{00000000-0005-0000-0000-0000491C0000}"/>
    <cellStyle name="Normal 26 3 2 3 2 3 5" xfId="8132" xr:uid="{00000000-0005-0000-0000-00004A1C0000}"/>
    <cellStyle name="Normal 26 3 2 3 2 4" xfId="1573" xr:uid="{00000000-0005-0000-0000-00004B1C0000}"/>
    <cellStyle name="Normal 26 3 2 3 2 4 2" xfId="3966" xr:uid="{00000000-0005-0000-0000-00004C1C0000}"/>
    <cellStyle name="Normal 26 3 2 3 2 4 2 2" xfId="10159" xr:uid="{00000000-0005-0000-0000-00004D1C0000}"/>
    <cellStyle name="Normal 26 3 2 3 2 4 3" xfId="6359" xr:uid="{00000000-0005-0000-0000-00004E1C0000}"/>
    <cellStyle name="Normal 26 3 2 3 2 4 3 2" xfId="11928" xr:uid="{00000000-0005-0000-0000-00004F1C0000}"/>
    <cellStyle name="Normal 26 3 2 3 2 4 4" xfId="8390" xr:uid="{00000000-0005-0000-0000-0000501C0000}"/>
    <cellStyle name="Normal 26 3 2 3 2 5" xfId="2896" xr:uid="{00000000-0005-0000-0000-0000511C0000}"/>
    <cellStyle name="Normal 26 3 2 3 2 5 2" xfId="9383" xr:uid="{00000000-0005-0000-0000-0000521C0000}"/>
    <cellStyle name="Normal 26 3 2 3 2 6" xfId="5289" xr:uid="{00000000-0005-0000-0000-0000531C0000}"/>
    <cellStyle name="Normal 26 3 2 3 2 6 2" xfId="11152" xr:uid="{00000000-0005-0000-0000-0000541C0000}"/>
    <cellStyle name="Normal 26 3 2 3 2 7" xfId="7614" xr:uid="{00000000-0005-0000-0000-0000551C0000}"/>
    <cellStyle name="Normal 26 3 2 3 3" xfId="676" xr:uid="{00000000-0005-0000-0000-0000561C0000}"/>
    <cellStyle name="Normal 26 3 2 3 3 2" xfId="1746" xr:uid="{00000000-0005-0000-0000-0000571C0000}"/>
    <cellStyle name="Normal 26 3 2 3 3 2 2" xfId="4139" xr:uid="{00000000-0005-0000-0000-0000581C0000}"/>
    <cellStyle name="Normal 26 3 2 3 3 2 2 2" xfId="10308" xr:uid="{00000000-0005-0000-0000-0000591C0000}"/>
    <cellStyle name="Normal 26 3 2 3 3 2 3" xfId="6532" xr:uid="{00000000-0005-0000-0000-00005A1C0000}"/>
    <cellStyle name="Normal 26 3 2 3 3 2 3 2" xfId="12077" xr:uid="{00000000-0005-0000-0000-00005B1C0000}"/>
    <cellStyle name="Normal 26 3 2 3 3 2 4" xfId="8539" xr:uid="{00000000-0005-0000-0000-00005C1C0000}"/>
    <cellStyle name="Normal 26 3 2 3 3 3" xfId="3069" xr:uid="{00000000-0005-0000-0000-00005D1C0000}"/>
    <cellStyle name="Normal 26 3 2 3 3 3 2" xfId="9532" xr:uid="{00000000-0005-0000-0000-00005E1C0000}"/>
    <cellStyle name="Normal 26 3 2 3 3 4" xfId="5462" xr:uid="{00000000-0005-0000-0000-00005F1C0000}"/>
    <cellStyle name="Normal 26 3 2 3 3 4 2" xfId="11301" xr:uid="{00000000-0005-0000-0000-0000601C0000}"/>
    <cellStyle name="Normal 26 3 2 3 3 5" xfId="7763" xr:uid="{00000000-0005-0000-0000-0000611C0000}"/>
    <cellStyle name="Normal 26 3 2 3 4" xfId="1061" xr:uid="{00000000-0005-0000-0000-0000621C0000}"/>
    <cellStyle name="Normal 26 3 2 3 4 2" xfId="2131" xr:uid="{00000000-0005-0000-0000-0000631C0000}"/>
    <cellStyle name="Normal 26 3 2 3 4 2 2" xfId="4524" xr:uid="{00000000-0005-0000-0000-0000641C0000}"/>
    <cellStyle name="Normal 26 3 2 3 4 2 2 2" xfId="10567" xr:uid="{00000000-0005-0000-0000-0000651C0000}"/>
    <cellStyle name="Normal 26 3 2 3 4 2 3" xfId="6917" xr:uid="{00000000-0005-0000-0000-0000661C0000}"/>
    <cellStyle name="Normal 26 3 2 3 4 2 3 2" xfId="12336" xr:uid="{00000000-0005-0000-0000-0000671C0000}"/>
    <cellStyle name="Normal 26 3 2 3 4 2 4" xfId="8798" xr:uid="{00000000-0005-0000-0000-0000681C0000}"/>
    <cellStyle name="Normal 26 3 2 3 4 3" xfId="3454" xr:uid="{00000000-0005-0000-0000-0000691C0000}"/>
    <cellStyle name="Normal 26 3 2 3 4 3 2" xfId="9791" xr:uid="{00000000-0005-0000-0000-00006A1C0000}"/>
    <cellStyle name="Normal 26 3 2 3 4 4" xfId="5847" xr:uid="{00000000-0005-0000-0000-00006B1C0000}"/>
    <cellStyle name="Normal 26 3 2 3 4 4 2" xfId="11560" xr:uid="{00000000-0005-0000-0000-00006C1C0000}"/>
    <cellStyle name="Normal 26 3 2 3 4 5" xfId="8022" xr:uid="{00000000-0005-0000-0000-00006D1C0000}"/>
    <cellStyle name="Normal 26 3 2 3 5" xfId="1445" xr:uid="{00000000-0005-0000-0000-00006E1C0000}"/>
    <cellStyle name="Normal 26 3 2 3 5 2" xfId="3838" xr:uid="{00000000-0005-0000-0000-00006F1C0000}"/>
    <cellStyle name="Normal 26 3 2 3 5 2 2" xfId="10049" xr:uid="{00000000-0005-0000-0000-0000701C0000}"/>
    <cellStyle name="Normal 26 3 2 3 5 3" xfId="6231" xr:uid="{00000000-0005-0000-0000-0000711C0000}"/>
    <cellStyle name="Normal 26 3 2 3 5 3 2" xfId="11818" xr:uid="{00000000-0005-0000-0000-0000721C0000}"/>
    <cellStyle name="Normal 26 3 2 3 5 4" xfId="8280" xr:uid="{00000000-0005-0000-0000-0000731C0000}"/>
    <cellStyle name="Normal 26 3 2 3 6" xfId="372" xr:uid="{00000000-0005-0000-0000-0000741C0000}"/>
    <cellStyle name="Normal 26 3 2 3 6 2" xfId="2768" xr:uid="{00000000-0005-0000-0000-0000751C0000}"/>
    <cellStyle name="Normal 26 3 2 3 6 2 2" xfId="9273" xr:uid="{00000000-0005-0000-0000-0000761C0000}"/>
    <cellStyle name="Normal 26 3 2 3 6 3" xfId="5161" xr:uid="{00000000-0005-0000-0000-0000771C0000}"/>
    <cellStyle name="Normal 26 3 2 3 6 3 2" xfId="11042" xr:uid="{00000000-0005-0000-0000-0000781C0000}"/>
    <cellStyle name="Normal 26 3 2 3 6 4" xfId="7504" xr:uid="{00000000-0005-0000-0000-0000791C0000}"/>
    <cellStyle name="Normal 26 3 2 3 7" xfId="2513" xr:uid="{00000000-0005-0000-0000-00007A1C0000}"/>
    <cellStyle name="Normal 26 3 2 3 7 2" xfId="9054" xr:uid="{00000000-0005-0000-0000-00007B1C0000}"/>
    <cellStyle name="Normal 26 3 2 3 8" xfId="4906" xr:uid="{00000000-0005-0000-0000-00007C1C0000}"/>
    <cellStyle name="Normal 26 3 2 3 8 2" xfId="10823" xr:uid="{00000000-0005-0000-0000-00007D1C0000}"/>
    <cellStyle name="Normal 26 3 2 3 9" xfId="7285" xr:uid="{00000000-0005-0000-0000-00007E1C0000}"/>
    <cellStyle name="Normal 26 3 2 4" xfId="199" xr:uid="{00000000-0005-0000-0000-00007F1C0000}"/>
    <cellStyle name="Normal 26 3 2 4 2" xfId="718" xr:uid="{00000000-0005-0000-0000-0000801C0000}"/>
    <cellStyle name="Normal 26 3 2 4 2 2" xfId="1788" xr:uid="{00000000-0005-0000-0000-0000811C0000}"/>
    <cellStyle name="Normal 26 3 2 4 2 2 2" xfId="4181" xr:uid="{00000000-0005-0000-0000-0000821C0000}"/>
    <cellStyle name="Normal 26 3 2 4 2 2 2 2" xfId="10344" xr:uid="{00000000-0005-0000-0000-0000831C0000}"/>
    <cellStyle name="Normal 26 3 2 4 2 2 3" xfId="6574" xr:uid="{00000000-0005-0000-0000-0000841C0000}"/>
    <cellStyle name="Normal 26 3 2 4 2 2 3 2" xfId="12113" xr:uid="{00000000-0005-0000-0000-0000851C0000}"/>
    <cellStyle name="Normal 26 3 2 4 2 2 4" xfId="8575" xr:uid="{00000000-0005-0000-0000-0000861C0000}"/>
    <cellStyle name="Normal 26 3 2 4 2 3" xfId="3111" xr:uid="{00000000-0005-0000-0000-0000871C0000}"/>
    <cellStyle name="Normal 26 3 2 4 2 3 2" xfId="9568" xr:uid="{00000000-0005-0000-0000-0000881C0000}"/>
    <cellStyle name="Normal 26 3 2 4 2 4" xfId="5504" xr:uid="{00000000-0005-0000-0000-0000891C0000}"/>
    <cellStyle name="Normal 26 3 2 4 2 4 2" xfId="11337" xr:uid="{00000000-0005-0000-0000-00008A1C0000}"/>
    <cellStyle name="Normal 26 3 2 4 2 5" xfId="7799" xr:uid="{00000000-0005-0000-0000-00008B1C0000}"/>
    <cellStyle name="Normal 26 3 2 4 3" xfId="1103" xr:uid="{00000000-0005-0000-0000-00008C1C0000}"/>
    <cellStyle name="Normal 26 3 2 4 3 2" xfId="2173" xr:uid="{00000000-0005-0000-0000-00008D1C0000}"/>
    <cellStyle name="Normal 26 3 2 4 3 2 2" xfId="4566" xr:uid="{00000000-0005-0000-0000-00008E1C0000}"/>
    <cellStyle name="Normal 26 3 2 4 3 2 2 2" xfId="10603" xr:uid="{00000000-0005-0000-0000-00008F1C0000}"/>
    <cellStyle name="Normal 26 3 2 4 3 2 3" xfId="6959" xr:uid="{00000000-0005-0000-0000-0000901C0000}"/>
    <cellStyle name="Normal 26 3 2 4 3 2 3 2" xfId="12372" xr:uid="{00000000-0005-0000-0000-0000911C0000}"/>
    <cellStyle name="Normal 26 3 2 4 3 2 4" xfId="8834" xr:uid="{00000000-0005-0000-0000-0000921C0000}"/>
    <cellStyle name="Normal 26 3 2 4 3 3" xfId="3496" xr:uid="{00000000-0005-0000-0000-0000931C0000}"/>
    <cellStyle name="Normal 26 3 2 4 3 3 2" xfId="9827" xr:uid="{00000000-0005-0000-0000-0000941C0000}"/>
    <cellStyle name="Normal 26 3 2 4 3 4" xfId="5889" xr:uid="{00000000-0005-0000-0000-0000951C0000}"/>
    <cellStyle name="Normal 26 3 2 4 3 4 2" xfId="11596" xr:uid="{00000000-0005-0000-0000-0000961C0000}"/>
    <cellStyle name="Normal 26 3 2 4 3 5" xfId="8058" xr:uid="{00000000-0005-0000-0000-0000971C0000}"/>
    <cellStyle name="Normal 26 3 2 4 4" xfId="1487" xr:uid="{00000000-0005-0000-0000-0000981C0000}"/>
    <cellStyle name="Normal 26 3 2 4 4 2" xfId="3880" xr:uid="{00000000-0005-0000-0000-0000991C0000}"/>
    <cellStyle name="Normal 26 3 2 4 4 2 2" xfId="10085" xr:uid="{00000000-0005-0000-0000-00009A1C0000}"/>
    <cellStyle name="Normal 26 3 2 4 4 3" xfId="6273" xr:uid="{00000000-0005-0000-0000-00009B1C0000}"/>
    <cellStyle name="Normal 26 3 2 4 4 3 2" xfId="11854" xr:uid="{00000000-0005-0000-0000-00009C1C0000}"/>
    <cellStyle name="Normal 26 3 2 4 4 4" xfId="8316" xr:uid="{00000000-0005-0000-0000-00009D1C0000}"/>
    <cellStyle name="Normal 26 3 2 4 5" xfId="415" xr:uid="{00000000-0005-0000-0000-00009E1C0000}"/>
    <cellStyle name="Normal 26 3 2 4 5 2" xfId="2810" xr:uid="{00000000-0005-0000-0000-00009F1C0000}"/>
    <cellStyle name="Normal 26 3 2 4 5 2 2" xfId="9309" xr:uid="{00000000-0005-0000-0000-0000A01C0000}"/>
    <cellStyle name="Normal 26 3 2 4 5 3" xfId="5203" xr:uid="{00000000-0005-0000-0000-0000A11C0000}"/>
    <cellStyle name="Normal 26 3 2 4 5 3 2" xfId="11078" xr:uid="{00000000-0005-0000-0000-0000A21C0000}"/>
    <cellStyle name="Normal 26 3 2 4 5 4" xfId="7540" xr:uid="{00000000-0005-0000-0000-0000A31C0000}"/>
    <cellStyle name="Normal 26 3 2 4 6" xfId="2597" xr:uid="{00000000-0005-0000-0000-0000A41C0000}"/>
    <cellStyle name="Normal 26 3 2 4 6 2" xfId="9126" xr:uid="{00000000-0005-0000-0000-0000A51C0000}"/>
    <cellStyle name="Normal 26 3 2 4 7" xfId="4990" xr:uid="{00000000-0005-0000-0000-0000A61C0000}"/>
    <cellStyle name="Normal 26 3 2 4 7 2" xfId="10895" xr:uid="{00000000-0005-0000-0000-0000A71C0000}"/>
    <cellStyle name="Normal 26 3 2 4 8" xfId="7357" xr:uid="{00000000-0005-0000-0000-0000A81C0000}"/>
    <cellStyle name="Normal 26 3 2 5" xfId="545" xr:uid="{00000000-0005-0000-0000-0000A91C0000}"/>
    <cellStyle name="Normal 26 3 2 5 2" xfId="848" xr:uid="{00000000-0005-0000-0000-0000AA1C0000}"/>
    <cellStyle name="Normal 26 3 2 5 2 2" xfId="1918" xr:uid="{00000000-0005-0000-0000-0000AB1C0000}"/>
    <cellStyle name="Normal 26 3 2 5 2 2 2" xfId="4311" xr:uid="{00000000-0005-0000-0000-0000AC1C0000}"/>
    <cellStyle name="Normal 26 3 2 5 2 2 2 2" xfId="10456" xr:uid="{00000000-0005-0000-0000-0000AD1C0000}"/>
    <cellStyle name="Normal 26 3 2 5 2 2 3" xfId="6704" xr:uid="{00000000-0005-0000-0000-0000AE1C0000}"/>
    <cellStyle name="Normal 26 3 2 5 2 2 3 2" xfId="12225" xr:uid="{00000000-0005-0000-0000-0000AF1C0000}"/>
    <cellStyle name="Normal 26 3 2 5 2 2 4" xfId="8687" xr:uid="{00000000-0005-0000-0000-0000B01C0000}"/>
    <cellStyle name="Normal 26 3 2 5 2 3" xfId="3241" xr:uid="{00000000-0005-0000-0000-0000B11C0000}"/>
    <cellStyle name="Normal 26 3 2 5 2 3 2" xfId="9680" xr:uid="{00000000-0005-0000-0000-0000B21C0000}"/>
    <cellStyle name="Normal 26 3 2 5 2 4" xfId="5634" xr:uid="{00000000-0005-0000-0000-0000B31C0000}"/>
    <cellStyle name="Normal 26 3 2 5 2 4 2" xfId="11449" xr:uid="{00000000-0005-0000-0000-0000B41C0000}"/>
    <cellStyle name="Normal 26 3 2 5 2 5" xfId="7911" xr:uid="{00000000-0005-0000-0000-0000B51C0000}"/>
    <cellStyle name="Normal 26 3 2 5 3" xfId="1233" xr:uid="{00000000-0005-0000-0000-0000B61C0000}"/>
    <cellStyle name="Normal 26 3 2 5 3 2" xfId="2303" xr:uid="{00000000-0005-0000-0000-0000B71C0000}"/>
    <cellStyle name="Normal 26 3 2 5 3 2 2" xfId="4696" xr:uid="{00000000-0005-0000-0000-0000B81C0000}"/>
    <cellStyle name="Normal 26 3 2 5 3 2 2 2" xfId="10715" xr:uid="{00000000-0005-0000-0000-0000B91C0000}"/>
    <cellStyle name="Normal 26 3 2 5 3 2 3" xfId="7089" xr:uid="{00000000-0005-0000-0000-0000BA1C0000}"/>
    <cellStyle name="Normal 26 3 2 5 3 2 3 2" xfId="12484" xr:uid="{00000000-0005-0000-0000-0000BB1C0000}"/>
    <cellStyle name="Normal 26 3 2 5 3 2 4" xfId="8946" xr:uid="{00000000-0005-0000-0000-0000BC1C0000}"/>
    <cellStyle name="Normal 26 3 2 5 3 3" xfId="3626" xr:uid="{00000000-0005-0000-0000-0000BD1C0000}"/>
    <cellStyle name="Normal 26 3 2 5 3 3 2" xfId="9939" xr:uid="{00000000-0005-0000-0000-0000BE1C0000}"/>
    <cellStyle name="Normal 26 3 2 5 3 4" xfId="6019" xr:uid="{00000000-0005-0000-0000-0000BF1C0000}"/>
    <cellStyle name="Normal 26 3 2 5 3 4 2" xfId="11708" xr:uid="{00000000-0005-0000-0000-0000C01C0000}"/>
    <cellStyle name="Normal 26 3 2 5 3 5" xfId="8170" xr:uid="{00000000-0005-0000-0000-0000C11C0000}"/>
    <cellStyle name="Normal 26 3 2 5 4" xfId="1617" xr:uid="{00000000-0005-0000-0000-0000C21C0000}"/>
    <cellStyle name="Normal 26 3 2 5 4 2" xfId="4010" xr:uid="{00000000-0005-0000-0000-0000C31C0000}"/>
    <cellStyle name="Normal 26 3 2 5 4 2 2" xfId="10197" xr:uid="{00000000-0005-0000-0000-0000C41C0000}"/>
    <cellStyle name="Normal 26 3 2 5 4 3" xfId="6403" xr:uid="{00000000-0005-0000-0000-0000C51C0000}"/>
    <cellStyle name="Normal 26 3 2 5 4 3 2" xfId="11966" xr:uid="{00000000-0005-0000-0000-0000C61C0000}"/>
    <cellStyle name="Normal 26 3 2 5 4 4" xfId="8428" xr:uid="{00000000-0005-0000-0000-0000C71C0000}"/>
    <cellStyle name="Normal 26 3 2 5 5" xfId="2940" xr:uid="{00000000-0005-0000-0000-0000C81C0000}"/>
    <cellStyle name="Normal 26 3 2 5 5 2" xfId="9421" xr:uid="{00000000-0005-0000-0000-0000C91C0000}"/>
    <cellStyle name="Normal 26 3 2 5 6" xfId="5333" xr:uid="{00000000-0005-0000-0000-0000CA1C0000}"/>
    <cellStyle name="Normal 26 3 2 5 6 2" xfId="11190" xr:uid="{00000000-0005-0000-0000-0000CB1C0000}"/>
    <cellStyle name="Normal 26 3 2 5 7" xfId="7652" xr:uid="{00000000-0005-0000-0000-0000CC1C0000}"/>
    <cellStyle name="Normal 26 3 2 6" xfId="590" xr:uid="{00000000-0005-0000-0000-0000CD1C0000}"/>
    <cellStyle name="Normal 26 3 2 6 2" xfId="1660" xr:uid="{00000000-0005-0000-0000-0000CE1C0000}"/>
    <cellStyle name="Normal 26 3 2 6 2 2" xfId="4053" xr:uid="{00000000-0005-0000-0000-0000CF1C0000}"/>
    <cellStyle name="Normal 26 3 2 6 2 2 2" xfId="10234" xr:uid="{00000000-0005-0000-0000-0000D01C0000}"/>
    <cellStyle name="Normal 26 3 2 6 2 3" xfId="6446" xr:uid="{00000000-0005-0000-0000-0000D11C0000}"/>
    <cellStyle name="Normal 26 3 2 6 2 3 2" xfId="12003" xr:uid="{00000000-0005-0000-0000-0000D21C0000}"/>
    <cellStyle name="Normal 26 3 2 6 2 4" xfId="8465" xr:uid="{00000000-0005-0000-0000-0000D31C0000}"/>
    <cellStyle name="Normal 26 3 2 6 3" xfId="2983" xr:uid="{00000000-0005-0000-0000-0000D41C0000}"/>
    <cellStyle name="Normal 26 3 2 6 3 2" xfId="9458" xr:uid="{00000000-0005-0000-0000-0000D51C0000}"/>
    <cellStyle name="Normal 26 3 2 6 4" xfId="5376" xr:uid="{00000000-0005-0000-0000-0000D61C0000}"/>
    <cellStyle name="Normal 26 3 2 6 4 2" xfId="11227" xr:uid="{00000000-0005-0000-0000-0000D71C0000}"/>
    <cellStyle name="Normal 26 3 2 6 5" xfId="7689" xr:uid="{00000000-0005-0000-0000-0000D81C0000}"/>
    <cellStyle name="Normal 26 3 2 7" xfId="975" xr:uid="{00000000-0005-0000-0000-0000D91C0000}"/>
    <cellStyle name="Normal 26 3 2 7 2" xfId="2045" xr:uid="{00000000-0005-0000-0000-0000DA1C0000}"/>
    <cellStyle name="Normal 26 3 2 7 2 2" xfId="4438" xr:uid="{00000000-0005-0000-0000-0000DB1C0000}"/>
    <cellStyle name="Normal 26 3 2 7 2 2 2" xfId="10493" xr:uid="{00000000-0005-0000-0000-0000DC1C0000}"/>
    <cellStyle name="Normal 26 3 2 7 2 3" xfId="6831" xr:uid="{00000000-0005-0000-0000-0000DD1C0000}"/>
    <cellStyle name="Normal 26 3 2 7 2 3 2" xfId="12262" xr:uid="{00000000-0005-0000-0000-0000DE1C0000}"/>
    <cellStyle name="Normal 26 3 2 7 2 4" xfId="8724" xr:uid="{00000000-0005-0000-0000-0000DF1C0000}"/>
    <cellStyle name="Normal 26 3 2 7 3" xfId="3368" xr:uid="{00000000-0005-0000-0000-0000E01C0000}"/>
    <cellStyle name="Normal 26 3 2 7 3 2" xfId="9717" xr:uid="{00000000-0005-0000-0000-0000E11C0000}"/>
    <cellStyle name="Normal 26 3 2 7 4" xfId="5761" xr:uid="{00000000-0005-0000-0000-0000E21C0000}"/>
    <cellStyle name="Normal 26 3 2 7 4 2" xfId="11486" xr:uid="{00000000-0005-0000-0000-0000E31C0000}"/>
    <cellStyle name="Normal 26 3 2 7 5" xfId="7948" xr:uid="{00000000-0005-0000-0000-0000E41C0000}"/>
    <cellStyle name="Normal 26 3 2 8" xfId="1359" xr:uid="{00000000-0005-0000-0000-0000E51C0000}"/>
    <cellStyle name="Normal 26 3 2 8 2" xfId="3752" xr:uid="{00000000-0005-0000-0000-0000E61C0000}"/>
    <cellStyle name="Normal 26 3 2 8 2 2" xfId="9975" xr:uid="{00000000-0005-0000-0000-0000E71C0000}"/>
    <cellStyle name="Normal 26 3 2 8 3" xfId="6145" xr:uid="{00000000-0005-0000-0000-0000E81C0000}"/>
    <cellStyle name="Normal 26 3 2 8 3 2" xfId="11744" xr:uid="{00000000-0005-0000-0000-0000E91C0000}"/>
    <cellStyle name="Normal 26 3 2 8 4" xfId="8206" xr:uid="{00000000-0005-0000-0000-0000EA1C0000}"/>
    <cellStyle name="Normal 26 3 2 9" xfId="284" xr:uid="{00000000-0005-0000-0000-0000EB1C0000}"/>
    <cellStyle name="Normal 26 3 2 9 2" xfId="2682" xr:uid="{00000000-0005-0000-0000-0000EC1C0000}"/>
    <cellStyle name="Normal 26 3 2 9 2 2" xfId="9199" xr:uid="{00000000-0005-0000-0000-0000ED1C0000}"/>
    <cellStyle name="Normal 26 3 2 9 3" xfId="5075" xr:uid="{00000000-0005-0000-0000-0000EE1C0000}"/>
    <cellStyle name="Normal 26 3 2 9 3 2" xfId="10968" xr:uid="{00000000-0005-0000-0000-0000EF1C0000}"/>
    <cellStyle name="Normal 26 3 2 9 4" xfId="7430" xr:uid="{00000000-0005-0000-0000-0000F01C0000}"/>
    <cellStyle name="Normal 26 3 3" xfId="46" xr:uid="{00000000-0005-0000-0000-0000F11C0000}"/>
    <cellStyle name="Normal 26 3 3 10" xfId="2444" xr:uid="{00000000-0005-0000-0000-0000F21C0000}"/>
    <cellStyle name="Normal 26 3 3 10 2" xfId="8996" xr:uid="{00000000-0005-0000-0000-0000F31C0000}"/>
    <cellStyle name="Normal 26 3 3 11" xfId="4837" xr:uid="{00000000-0005-0000-0000-0000F41C0000}"/>
    <cellStyle name="Normal 26 3 3 11 2" xfId="10765" xr:uid="{00000000-0005-0000-0000-0000F51C0000}"/>
    <cellStyle name="Normal 26 3 3 12" xfId="7227" xr:uid="{00000000-0005-0000-0000-0000F61C0000}"/>
    <cellStyle name="Normal 26 3 3 2" xfId="88" xr:uid="{00000000-0005-0000-0000-0000F71C0000}"/>
    <cellStyle name="Normal 26 3 3 2 2" xfId="172" xr:uid="{00000000-0005-0000-0000-0000F81C0000}"/>
    <cellStyle name="Normal 26 3 3 2 2 2" xfId="775" xr:uid="{00000000-0005-0000-0000-0000F91C0000}"/>
    <cellStyle name="Normal 26 3 3 2 2 2 2" xfId="1845" xr:uid="{00000000-0005-0000-0000-0000FA1C0000}"/>
    <cellStyle name="Normal 26 3 3 2 2 2 2 2" xfId="4238" xr:uid="{00000000-0005-0000-0000-0000FB1C0000}"/>
    <cellStyle name="Normal 26 3 3 2 2 2 2 2 2" xfId="10394" xr:uid="{00000000-0005-0000-0000-0000FC1C0000}"/>
    <cellStyle name="Normal 26 3 3 2 2 2 2 3" xfId="6631" xr:uid="{00000000-0005-0000-0000-0000FD1C0000}"/>
    <cellStyle name="Normal 26 3 3 2 2 2 2 3 2" xfId="12163" xr:uid="{00000000-0005-0000-0000-0000FE1C0000}"/>
    <cellStyle name="Normal 26 3 3 2 2 2 2 4" xfId="8625" xr:uid="{00000000-0005-0000-0000-0000FF1C0000}"/>
    <cellStyle name="Normal 26 3 3 2 2 2 3" xfId="3168" xr:uid="{00000000-0005-0000-0000-0000001D0000}"/>
    <cellStyle name="Normal 26 3 3 2 2 2 3 2" xfId="9618" xr:uid="{00000000-0005-0000-0000-0000011D0000}"/>
    <cellStyle name="Normal 26 3 3 2 2 2 4" xfId="5561" xr:uid="{00000000-0005-0000-0000-0000021D0000}"/>
    <cellStyle name="Normal 26 3 3 2 2 2 4 2" xfId="11387" xr:uid="{00000000-0005-0000-0000-0000031D0000}"/>
    <cellStyle name="Normal 26 3 3 2 2 2 5" xfId="7849" xr:uid="{00000000-0005-0000-0000-0000041D0000}"/>
    <cellStyle name="Normal 26 3 3 2 2 3" xfId="1160" xr:uid="{00000000-0005-0000-0000-0000051D0000}"/>
    <cellStyle name="Normal 26 3 3 2 2 3 2" xfId="2230" xr:uid="{00000000-0005-0000-0000-0000061D0000}"/>
    <cellStyle name="Normal 26 3 3 2 2 3 2 2" xfId="4623" xr:uid="{00000000-0005-0000-0000-0000071D0000}"/>
    <cellStyle name="Normal 26 3 3 2 2 3 2 2 2" xfId="10653" xr:uid="{00000000-0005-0000-0000-0000081D0000}"/>
    <cellStyle name="Normal 26 3 3 2 2 3 2 3" xfId="7016" xr:uid="{00000000-0005-0000-0000-0000091D0000}"/>
    <cellStyle name="Normal 26 3 3 2 2 3 2 3 2" xfId="12422" xr:uid="{00000000-0005-0000-0000-00000A1D0000}"/>
    <cellStyle name="Normal 26 3 3 2 2 3 2 4" xfId="8884" xr:uid="{00000000-0005-0000-0000-00000B1D0000}"/>
    <cellStyle name="Normal 26 3 3 2 2 3 3" xfId="3553" xr:uid="{00000000-0005-0000-0000-00000C1D0000}"/>
    <cellStyle name="Normal 26 3 3 2 2 3 3 2" xfId="9877" xr:uid="{00000000-0005-0000-0000-00000D1D0000}"/>
    <cellStyle name="Normal 26 3 3 2 2 3 4" xfId="5946" xr:uid="{00000000-0005-0000-0000-00000E1D0000}"/>
    <cellStyle name="Normal 26 3 3 2 2 3 4 2" xfId="11646" xr:uid="{00000000-0005-0000-0000-00000F1D0000}"/>
    <cellStyle name="Normal 26 3 3 2 2 3 5" xfId="8108" xr:uid="{00000000-0005-0000-0000-0000101D0000}"/>
    <cellStyle name="Normal 26 3 3 2 2 4" xfId="1544" xr:uid="{00000000-0005-0000-0000-0000111D0000}"/>
    <cellStyle name="Normal 26 3 3 2 2 4 2" xfId="3937" xr:uid="{00000000-0005-0000-0000-0000121D0000}"/>
    <cellStyle name="Normal 26 3 3 2 2 4 2 2" xfId="10135" xr:uid="{00000000-0005-0000-0000-0000131D0000}"/>
    <cellStyle name="Normal 26 3 3 2 2 4 3" xfId="6330" xr:uid="{00000000-0005-0000-0000-0000141D0000}"/>
    <cellStyle name="Normal 26 3 3 2 2 4 3 2" xfId="11904" xr:uid="{00000000-0005-0000-0000-0000151D0000}"/>
    <cellStyle name="Normal 26 3 3 2 2 4 4" xfId="8366" xr:uid="{00000000-0005-0000-0000-0000161D0000}"/>
    <cellStyle name="Normal 26 3 3 2 2 5" xfId="472" xr:uid="{00000000-0005-0000-0000-0000171D0000}"/>
    <cellStyle name="Normal 26 3 3 2 2 5 2" xfId="2867" xr:uid="{00000000-0005-0000-0000-0000181D0000}"/>
    <cellStyle name="Normal 26 3 3 2 2 5 2 2" xfId="9359" xr:uid="{00000000-0005-0000-0000-0000191D0000}"/>
    <cellStyle name="Normal 26 3 3 2 2 5 3" xfId="5260" xr:uid="{00000000-0005-0000-0000-00001A1D0000}"/>
    <cellStyle name="Normal 26 3 3 2 2 5 3 2" xfId="11128" xr:uid="{00000000-0005-0000-0000-00001B1D0000}"/>
    <cellStyle name="Normal 26 3 3 2 2 5 4" xfId="7590" xr:uid="{00000000-0005-0000-0000-00001C1D0000}"/>
    <cellStyle name="Normal 26 3 3 2 2 6" xfId="2570" xr:uid="{00000000-0005-0000-0000-00001D1D0000}"/>
    <cellStyle name="Normal 26 3 3 2 2 6 2" xfId="9104" xr:uid="{00000000-0005-0000-0000-00001E1D0000}"/>
    <cellStyle name="Normal 26 3 3 2 2 7" xfId="4963" xr:uid="{00000000-0005-0000-0000-00001F1D0000}"/>
    <cellStyle name="Normal 26 3 3 2 2 7 2" xfId="10873" xr:uid="{00000000-0005-0000-0000-0000201D0000}"/>
    <cellStyle name="Normal 26 3 3 2 2 8" xfId="7335" xr:uid="{00000000-0005-0000-0000-0000211D0000}"/>
    <cellStyle name="Normal 26 3 3 2 3" xfId="256" xr:uid="{00000000-0005-0000-0000-0000221D0000}"/>
    <cellStyle name="Normal 26 3 3 2 3 2" xfId="1717" xr:uid="{00000000-0005-0000-0000-0000231D0000}"/>
    <cellStyle name="Normal 26 3 3 2 3 2 2" xfId="4110" xr:uid="{00000000-0005-0000-0000-0000241D0000}"/>
    <cellStyle name="Normal 26 3 3 2 3 2 2 2" xfId="10284" xr:uid="{00000000-0005-0000-0000-0000251D0000}"/>
    <cellStyle name="Normal 26 3 3 2 3 2 3" xfId="6503" xr:uid="{00000000-0005-0000-0000-0000261D0000}"/>
    <cellStyle name="Normal 26 3 3 2 3 2 3 2" xfId="12053" xr:uid="{00000000-0005-0000-0000-0000271D0000}"/>
    <cellStyle name="Normal 26 3 3 2 3 2 4" xfId="8515" xr:uid="{00000000-0005-0000-0000-0000281D0000}"/>
    <cellStyle name="Normal 26 3 3 2 3 3" xfId="647" xr:uid="{00000000-0005-0000-0000-0000291D0000}"/>
    <cellStyle name="Normal 26 3 3 2 3 3 2" xfId="3040" xr:uid="{00000000-0005-0000-0000-00002A1D0000}"/>
    <cellStyle name="Normal 26 3 3 2 3 3 2 2" xfId="9508" xr:uid="{00000000-0005-0000-0000-00002B1D0000}"/>
    <cellStyle name="Normal 26 3 3 2 3 3 3" xfId="5433" xr:uid="{00000000-0005-0000-0000-00002C1D0000}"/>
    <cellStyle name="Normal 26 3 3 2 3 3 3 2" xfId="11277" xr:uid="{00000000-0005-0000-0000-00002D1D0000}"/>
    <cellStyle name="Normal 26 3 3 2 3 3 4" xfId="7739" xr:uid="{00000000-0005-0000-0000-00002E1D0000}"/>
    <cellStyle name="Normal 26 3 3 2 3 4" xfId="2654" xr:uid="{00000000-0005-0000-0000-00002F1D0000}"/>
    <cellStyle name="Normal 26 3 3 2 3 4 2" xfId="9176" xr:uid="{00000000-0005-0000-0000-0000301D0000}"/>
    <cellStyle name="Normal 26 3 3 2 3 5" xfId="5047" xr:uid="{00000000-0005-0000-0000-0000311D0000}"/>
    <cellStyle name="Normal 26 3 3 2 3 5 2" xfId="10945" xr:uid="{00000000-0005-0000-0000-0000321D0000}"/>
    <cellStyle name="Normal 26 3 3 2 3 6" xfId="7407" xr:uid="{00000000-0005-0000-0000-0000331D0000}"/>
    <cellStyle name="Normal 26 3 3 2 4" xfId="1032" xr:uid="{00000000-0005-0000-0000-0000341D0000}"/>
    <cellStyle name="Normal 26 3 3 2 4 2" xfId="2102" xr:uid="{00000000-0005-0000-0000-0000351D0000}"/>
    <cellStyle name="Normal 26 3 3 2 4 2 2" xfId="4495" xr:uid="{00000000-0005-0000-0000-0000361D0000}"/>
    <cellStyle name="Normal 26 3 3 2 4 2 2 2" xfId="10543" xr:uid="{00000000-0005-0000-0000-0000371D0000}"/>
    <cellStyle name="Normal 26 3 3 2 4 2 3" xfId="6888" xr:uid="{00000000-0005-0000-0000-0000381D0000}"/>
    <cellStyle name="Normal 26 3 3 2 4 2 3 2" xfId="12312" xr:uid="{00000000-0005-0000-0000-0000391D0000}"/>
    <cellStyle name="Normal 26 3 3 2 4 2 4" xfId="8774" xr:uid="{00000000-0005-0000-0000-00003A1D0000}"/>
    <cellStyle name="Normal 26 3 3 2 4 3" xfId="3425" xr:uid="{00000000-0005-0000-0000-00003B1D0000}"/>
    <cellStyle name="Normal 26 3 3 2 4 3 2" xfId="9767" xr:uid="{00000000-0005-0000-0000-00003C1D0000}"/>
    <cellStyle name="Normal 26 3 3 2 4 4" xfId="5818" xr:uid="{00000000-0005-0000-0000-00003D1D0000}"/>
    <cellStyle name="Normal 26 3 3 2 4 4 2" xfId="11536" xr:uid="{00000000-0005-0000-0000-00003E1D0000}"/>
    <cellStyle name="Normal 26 3 3 2 4 5" xfId="7998" xr:uid="{00000000-0005-0000-0000-00003F1D0000}"/>
    <cellStyle name="Normal 26 3 3 2 5" xfId="1416" xr:uid="{00000000-0005-0000-0000-0000401D0000}"/>
    <cellStyle name="Normal 26 3 3 2 5 2" xfId="3809" xr:uid="{00000000-0005-0000-0000-0000411D0000}"/>
    <cellStyle name="Normal 26 3 3 2 5 2 2" xfId="10025" xr:uid="{00000000-0005-0000-0000-0000421D0000}"/>
    <cellStyle name="Normal 26 3 3 2 5 3" xfId="6202" xr:uid="{00000000-0005-0000-0000-0000431D0000}"/>
    <cellStyle name="Normal 26 3 3 2 5 3 2" xfId="11794" xr:uid="{00000000-0005-0000-0000-0000441D0000}"/>
    <cellStyle name="Normal 26 3 3 2 5 4" xfId="8256" xr:uid="{00000000-0005-0000-0000-0000451D0000}"/>
    <cellStyle name="Normal 26 3 3 2 6" xfId="341" xr:uid="{00000000-0005-0000-0000-0000461D0000}"/>
    <cellStyle name="Normal 26 3 3 2 6 2" xfId="2739" xr:uid="{00000000-0005-0000-0000-0000471D0000}"/>
    <cellStyle name="Normal 26 3 3 2 6 2 2" xfId="9249" xr:uid="{00000000-0005-0000-0000-0000481D0000}"/>
    <cellStyle name="Normal 26 3 3 2 6 3" xfId="5132" xr:uid="{00000000-0005-0000-0000-0000491D0000}"/>
    <cellStyle name="Normal 26 3 3 2 6 3 2" xfId="11018" xr:uid="{00000000-0005-0000-0000-00004A1D0000}"/>
    <cellStyle name="Normal 26 3 3 2 6 4" xfId="7480" xr:uid="{00000000-0005-0000-0000-00004B1D0000}"/>
    <cellStyle name="Normal 26 3 3 2 7" xfId="2486" xr:uid="{00000000-0005-0000-0000-00004C1D0000}"/>
    <cellStyle name="Normal 26 3 3 2 7 2" xfId="9032" xr:uid="{00000000-0005-0000-0000-00004D1D0000}"/>
    <cellStyle name="Normal 26 3 3 2 8" xfId="4879" xr:uid="{00000000-0005-0000-0000-00004E1D0000}"/>
    <cellStyle name="Normal 26 3 3 2 8 2" xfId="10801" xr:uid="{00000000-0005-0000-0000-00004F1D0000}"/>
    <cellStyle name="Normal 26 3 3 2 9" xfId="7263" xr:uid="{00000000-0005-0000-0000-0000501D0000}"/>
    <cellStyle name="Normal 26 3 3 3" xfId="130" xr:uid="{00000000-0005-0000-0000-0000511D0000}"/>
    <cellStyle name="Normal 26 3 3 3 2" xfId="516" xr:uid="{00000000-0005-0000-0000-0000521D0000}"/>
    <cellStyle name="Normal 26 3 3 3 2 2" xfId="819" xr:uid="{00000000-0005-0000-0000-0000531D0000}"/>
    <cellStyle name="Normal 26 3 3 3 2 2 2" xfId="1889" xr:uid="{00000000-0005-0000-0000-0000541D0000}"/>
    <cellStyle name="Normal 26 3 3 3 2 2 2 2" xfId="4282" xr:uid="{00000000-0005-0000-0000-0000551D0000}"/>
    <cellStyle name="Normal 26 3 3 3 2 2 2 2 2" xfId="10432" xr:uid="{00000000-0005-0000-0000-0000561D0000}"/>
    <cellStyle name="Normal 26 3 3 3 2 2 2 3" xfId="6675" xr:uid="{00000000-0005-0000-0000-0000571D0000}"/>
    <cellStyle name="Normal 26 3 3 3 2 2 2 3 2" xfId="12201" xr:uid="{00000000-0005-0000-0000-0000581D0000}"/>
    <cellStyle name="Normal 26 3 3 3 2 2 2 4" xfId="8663" xr:uid="{00000000-0005-0000-0000-0000591D0000}"/>
    <cellStyle name="Normal 26 3 3 3 2 2 3" xfId="3212" xr:uid="{00000000-0005-0000-0000-00005A1D0000}"/>
    <cellStyle name="Normal 26 3 3 3 2 2 3 2" xfId="9656" xr:uid="{00000000-0005-0000-0000-00005B1D0000}"/>
    <cellStyle name="Normal 26 3 3 3 2 2 4" xfId="5605" xr:uid="{00000000-0005-0000-0000-00005C1D0000}"/>
    <cellStyle name="Normal 26 3 3 3 2 2 4 2" xfId="11425" xr:uid="{00000000-0005-0000-0000-00005D1D0000}"/>
    <cellStyle name="Normal 26 3 3 3 2 2 5" xfId="7887" xr:uid="{00000000-0005-0000-0000-00005E1D0000}"/>
    <cellStyle name="Normal 26 3 3 3 2 3" xfId="1204" xr:uid="{00000000-0005-0000-0000-00005F1D0000}"/>
    <cellStyle name="Normal 26 3 3 3 2 3 2" xfId="2274" xr:uid="{00000000-0005-0000-0000-0000601D0000}"/>
    <cellStyle name="Normal 26 3 3 3 2 3 2 2" xfId="4667" xr:uid="{00000000-0005-0000-0000-0000611D0000}"/>
    <cellStyle name="Normal 26 3 3 3 2 3 2 2 2" xfId="10691" xr:uid="{00000000-0005-0000-0000-0000621D0000}"/>
    <cellStyle name="Normal 26 3 3 3 2 3 2 3" xfId="7060" xr:uid="{00000000-0005-0000-0000-0000631D0000}"/>
    <cellStyle name="Normal 26 3 3 3 2 3 2 3 2" xfId="12460" xr:uid="{00000000-0005-0000-0000-0000641D0000}"/>
    <cellStyle name="Normal 26 3 3 3 2 3 2 4" xfId="8922" xr:uid="{00000000-0005-0000-0000-0000651D0000}"/>
    <cellStyle name="Normal 26 3 3 3 2 3 3" xfId="3597" xr:uid="{00000000-0005-0000-0000-0000661D0000}"/>
    <cellStyle name="Normal 26 3 3 3 2 3 3 2" xfId="9915" xr:uid="{00000000-0005-0000-0000-0000671D0000}"/>
    <cellStyle name="Normal 26 3 3 3 2 3 4" xfId="5990" xr:uid="{00000000-0005-0000-0000-0000681D0000}"/>
    <cellStyle name="Normal 26 3 3 3 2 3 4 2" xfId="11684" xr:uid="{00000000-0005-0000-0000-0000691D0000}"/>
    <cellStyle name="Normal 26 3 3 3 2 3 5" xfId="8146" xr:uid="{00000000-0005-0000-0000-00006A1D0000}"/>
    <cellStyle name="Normal 26 3 3 3 2 4" xfId="1588" xr:uid="{00000000-0005-0000-0000-00006B1D0000}"/>
    <cellStyle name="Normal 26 3 3 3 2 4 2" xfId="3981" xr:uid="{00000000-0005-0000-0000-00006C1D0000}"/>
    <cellStyle name="Normal 26 3 3 3 2 4 2 2" xfId="10173" xr:uid="{00000000-0005-0000-0000-00006D1D0000}"/>
    <cellStyle name="Normal 26 3 3 3 2 4 3" xfId="6374" xr:uid="{00000000-0005-0000-0000-00006E1D0000}"/>
    <cellStyle name="Normal 26 3 3 3 2 4 3 2" xfId="11942" xr:uid="{00000000-0005-0000-0000-00006F1D0000}"/>
    <cellStyle name="Normal 26 3 3 3 2 4 4" xfId="8404" xr:uid="{00000000-0005-0000-0000-0000701D0000}"/>
    <cellStyle name="Normal 26 3 3 3 2 5" xfId="2911" xr:uid="{00000000-0005-0000-0000-0000711D0000}"/>
    <cellStyle name="Normal 26 3 3 3 2 5 2" xfId="9397" xr:uid="{00000000-0005-0000-0000-0000721D0000}"/>
    <cellStyle name="Normal 26 3 3 3 2 6" xfId="5304" xr:uid="{00000000-0005-0000-0000-0000731D0000}"/>
    <cellStyle name="Normal 26 3 3 3 2 6 2" xfId="11166" xr:uid="{00000000-0005-0000-0000-0000741D0000}"/>
    <cellStyle name="Normal 26 3 3 3 2 7" xfId="7628" xr:uid="{00000000-0005-0000-0000-0000751D0000}"/>
    <cellStyle name="Normal 26 3 3 3 3" xfId="691" xr:uid="{00000000-0005-0000-0000-0000761D0000}"/>
    <cellStyle name="Normal 26 3 3 3 3 2" xfId="1761" xr:uid="{00000000-0005-0000-0000-0000771D0000}"/>
    <cellStyle name="Normal 26 3 3 3 3 2 2" xfId="4154" xr:uid="{00000000-0005-0000-0000-0000781D0000}"/>
    <cellStyle name="Normal 26 3 3 3 3 2 2 2" xfId="10322" xr:uid="{00000000-0005-0000-0000-0000791D0000}"/>
    <cellStyle name="Normal 26 3 3 3 3 2 3" xfId="6547" xr:uid="{00000000-0005-0000-0000-00007A1D0000}"/>
    <cellStyle name="Normal 26 3 3 3 3 2 3 2" xfId="12091" xr:uid="{00000000-0005-0000-0000-00007B1D0000}"/>
    <cellStyle name="Normal 26 3 3 3 3 2 4" xfId="8553" xr:uid="{00000000-0005-0000-0000-00007C1D0000}"/>
    <cellStyle name="Normal 26 3 3 3 3 3" xfId="3084" xr:uid="{00000000-0005-0000-0000-00007D1D0000}"/>
    <cellStyle name="Normal 26 3 3 3 3 3 2" xfId="9546" xr:uid="{00000000-0005-0000-0000-00007E1D0000}"/>
    <cellStyle name="Normal 26 3 3 3 3 4" xfId="5477" xr:uid="{00000000-0005-0000-0000-00007F1D0000}"/>
    <cellStyle name="Normal 26 3 3 3 3 4 2" xfId="11315" xr:uid="{00000000-0005-0000-0000-0000801D0000}"/>
    <cellStyle name="Normal 26 3 3 3 3 5" xfId="7777" xr:uid="{00000000-0005-0000-0000-0000811D0000}"/>
    <cellStyle name="Normal 26 3 3 3 4" xfId="1076" xr:uid="{00000000-0005-0000-0000-0000821D0000}"/>
    <cellStyle name="Normal 26 3 3 3 4 2" xfId="2146" xr:uid="{00000000-0005-0000-0000-0000831D0000}"/>
    <cellStyle name="Normal 26 3 3 3 4 2 2" xfId="4539" xr:uid="{00000000-0005-0000-0000-0000841D0000}"/>
    <cellStyle name="Normal 26 3 3 3 4 2 2 2" xfId="10581" xr:uid="{00000000-0005-0000-0000-0000851D0000}"/>
    <cellStyle name="Normal 26 3 3 3 4 2 3" xfId="6932" xr:uid="{00000000-0005-0000-0000-0000861D0000}"/>
    <cellStyle name="Normal 26 3 3 3 4 2 3 2" xfId="12350" xr:uid="{00000000-0005-0000-0000-0000871D0000}"/>
    <cellStyle name="Normal 26 3 3 3 4 2 4" xfId="8812" xr:uid="{00000000-0005-0000-0000-0000881D0000}"/>
    <cellStyle name="Normal 26 3 3 3 4 3" xfId="3469" xr:uid="{00000000-0005-0000-0000-0000891D0000}"/>
    <cellStyle name="Normal 26 3 3 3 4 3 2" xfId="9805" xr:uid="{00000000-0005-0000-0000-00008A1D0000}"/>
    <cellStyle name="Normal 26 3 3 3 4 4" xfId="5862" xr:uid="{00000000-0005-0000-0000-00008B1D0000}"/>
    <cellStyle name="Normal 26 3 3 3 4 4 2" xfId="11574" xr:uid="{00000000-0005-0000-0000-00008C1D0000}"/>
    <cellStyle name="Normal 26 3 3 3 4 5" xfId="8036" xr:uid="{00000000-0005-0000-0000-00008D1D0000}"/>
    <cellStyle name="Normal 26 3 3 3 5" xfId="1460" xr:uid="{00000000-0005-0000-0000-00008E1D0000}"/>
    <cellStyle name="Normal 26 3 3 3 5 2" xfId="3853" xr:uid="{00000000-0005-0000-0000-00008F1D0000}"/>
    <cellStyle name="Normal 26 3 3 3 5 2 2" xfId="10063" xr:uid="{00000000-0005-0000-0000-0000901D0000}"/>
    <cellStyle name="Normal 26 3 3 3 5 3" xfId="6246" xr:uid="{00000000-0005-0000-0000-0000911D0000}"/>
    <cellStyle name="Normal 26 3 3 3 5 3 2" xfId="11832" xr:uid="{00000000-0005-0000-0000-0000921D0000}"/>
    <cellStyle name="Normal 26 3 3 3 5 4" xfId="8294" xr:uid="{00000000-0005-0000-0000-0000931D0000}"/>
    <cellStyle name="Normal 26 3 3 3 6" xfId="387" xr:uid="{00000000-0005-0000-0000-0000941D0000}"/>
    <cellStyle name="Normal 26 3 3 3 6 2" xfId="2783" xr:uid="{00000000-0005-0000-0000-0000951D0000}"/>
    <cellStyle name="Normal 26 3 3 3 6 2 2" xfId="9287" xr:uid="{00000000-0005-0000-0000-0000961D0000}"/>
    <cellStyle name="Normal 26 3 3 3 6 3" xfId="5176" xr:uid="{00000000-0005-0000-0000-0000971D0000}"/>
    <cellStyle name="Normal 26 3 3 3 6 3 2" xfId="11056" xr:uid="{00000000-0005-0000-0000-0000981D0000}"/>
    <cellStyle name="Normal 26 3 3 3 6 4" xfId="7518" xr:uid="{00000000-0005-0000-0000-0000991D0000}"/>
    <cellStyle name="Normal 26 3 3 3 7" xfId="2528" xr:uid="{00000000-0005-0000-0000-00009A1D0000}"/>
    <cellStyle name="Normal 26 3 3 3 7 2" xfId="9068" xr:uid="{00000000-0005-0000-0000-00009B1D0000}"/>
    <cellStyle name="Normal 26 3 3 3 8" xfId="4921" xr:uid="{00000000-0005-0000-0000-00009C1D0000}"/>
    <cellStyle name="Normal 26 3 3 3 8 2" xfId="10837" xr:uid="{00000000-0005-0000-0000-00009D1D0000}"/>
    <cellStyle name="Normal 26 3 3 3 9" xfId="7299" xr:uid="{00000000-0005-0000-0000-00009E1D0000}"/>
    <cellStyle name="Normal 26 3 3 4" xfId="214" xr:uid="{00000000-0005-0000-0000-00009F1D0000}"/>
    <cellStyle name="Normal 26 3 3 4 2" xfId="733" xr:uid="{00000000-0005-0000-0000-0000A01D0000}"/>
    <cellStyle name="Normal 26 3 3 4 2 2" xfId="1803" xr:uid="{00000000-0005-0000-0000-0000A11D0000}"/>
    <cellStyle name="Normal 26 3 3 4 2 2 2" xfId="4196" xr:uid="{00000000-0005-0000-0000-0000A21D0000}"/>
    <cellStyle name="Normal 26 3 3 4 2 2 2 2" xfId="10358" xr:uid="{00000000-0005-0000-0000-0000A31D0000}"/>
    <cellStyle name="Normal 26 3 3 4 2 2 3" xfId="6589" xr:uid="{00000000-0005-0000-0000-0000A41D0000}"/>
    <cellStyle name="Normal 26 3 3 4 2 2 3 2" xfId="12127" xr:uid="{00000000-0005-0000-0000-0000A51D0000}"/>
    <cellStyle name="Normal 26 3 3 4 2 2 4" xfId="8589" xr:uid="{00000000-0005-0000-0000-0000A61D0000}"/>
    <cellStyle name="Normal 26 3 3 4 2 3" xfId="3126" xr:uid="{00000000-0005-0000-0000-0000A71D0000}"/>
    <cellStyle name="Normal 26 3 3 4 2 3 2" xfId="9582" xr:uid="{00000000-0005-0000-0000-0000A81D0000}"/>
    <cellStyle name="Normal 26 3 3 4 2 4" xfId="5519" xr:uid="{00000000-0005-0000-0000-0000A91D0000}"/>
    <cellStyle name="Normal 26 3 3 4 2 4 2" xfId="11351" xr:uid="{00000000-0005-0000-0000-0000AA1D0000}"/>
    <cellStyle name="Normal 26 3 3 4 2 5" xfId="7813" xr:uid="{00000000-0005-0000-0000-0000AB1D0000}"/>
    <cellStyle name="Normal 26 3 3 4 3" xfId="1118" xr:uid="{00000000-0005-0000-0000-0000AC1D0000}"/>
    <cellStyle name="Normal 26 3 3 4 3 2" xfId="2188" xr:uid="{00000000-0005-0000-0000-0000AD1D0000}"/>
    <cellStyle name="Normal 26 3 3 4 3 2 2" xfId="4581" xr:uid="{00000000-0005-0000-0000-0000AE1D0000}"/>
    <cellStyle name="Normal 26 3 3 4 3 2 2 2" xfId="10617" xr:uid="{00000000-0005-0000-0000-0000AF1D0000}"/>
    <cellStyle name="Normal 26 3 3 4 3 2 3" xfId="6974" xr:uid="{00000000-0005-0000-0000-0000B01D0000}"/>
    <cellStyle name="Normal 26 3 3 4 3 2 3 2" xfId="12386" xr:uid="{00000000-0005-0000-0000-0000B11D0000}"/>
    <cellStyle name="Normal 26 3 3 4 3 2 4" xfId="8848" xr:uid="{00000000-0005-0000-0000-0000B21D0000}"/>
    <cellStyle name="Normal 26 3 3 4 3 3" xfId="3511" xr:uid="{00000000-0005-0000-0000-0000B31D0000}"/>
    <cellStyle name="Normal 26 3 3 4 3 3 2" xfId="9841" xr:uid="{00000000-0005-0000-0000-0000B41D0000}"/>
    <cellStyle name="Normal 26 3 3 4 3 4" xfId="5904" xr:uid="{00000000-0005-0000-0000-0000B51D0000}"/>
    <cellStyle name="Normal 26 3 3 4 3 4 2" xfId="11610" xr:uid="{00000000-0005-0000-0000-0000B61D0000}"/>
    <cellStyle name="Normal 26 3 3 4 3 5" xfId="8072" xr:uid="{00000000-0005-0000-0000-0000B71D0000}"/>
    <cellStyle name="Normal 26 3 3 4 4" xfId="1502" xr:uid="{00000000-0005-0000-0000-0000B81D0000}"/>
    <cellStyle name="Normal 26 3 3 4 4 2" xfId="3895" xr:uid="{00000000-0005-0000-0000-0000B91D0000}"/>
    <cellStyle name="Normal 26 3 3 4 4 2 2" xfId="10099" xr:uid="{00000000-0005-0000-0000-0000BA1D0000}"/>
    <cellStyle name="Normal 26 3 3 4 4 3" xfId="6288" xr:uid="{00000000-0005-0000-0000-0000BB1D0000}"/>
    <cellStyle name="Normal 26 3 3 4 4 3 2" xfId="11868" xr:uid="{00000000-0005-0000-0000-0000BC1D0000}"/>
    <cellStyle name="Normal 26 3 3 4 4 4" xfId="8330" xr:uid="{00000000-0005-0000-0000-0000BD1D0000}"/>
    <cellStyle name="Normal 26 3 3 4 5" xfId="430" xr:uid="{00000000-0005-0000-0000-0000BE1D0000}"/>
    <cellStyle name="Normal 26 3 3 4 5 2" xfId="2825" xr:uid="{00000000-0005-0000-0000-0000BF1D0000}"/>
    <cellStyle name="Normal 26 3 3 4 5 2 2" xfId="9323" xr:uid="{00000000-0005-0000-0000-0000C01D0000}"/>
    <cellStyle name="Normal 26 3 3 4 5 3" xfId="5218" xr:uid="{00000000-0005-0000-0000-0000C11D0000}"/>
    <cellStyle name="Normal 26 3 3 4 5 3 2" xfId="11092" xr:uid="{00000000-0005-0000-0000-0000C21D0000}"/>
    <cellStyle name="Normal 26 3 3 4 5 4" xfId="7554" xr:uid="{00000000-0005-0000-0000-0000C31D0000}"/>
    <cellStyle name="Normal 26 3 3 4 6" xfId="2612" xr:uid="{00000000-0005-0000-0000-0000C41D0000}"/>
    <cellStyle name="Normal 26 3 3 4 6 2" xfId="9140" xr:uid="{00000000-0005-0000-0000-0000C51D0000}"/>
    <cellStyle name="Normal 26 3 3 4 7" xfId="5005" xr:uid="{00000000-0005-0000-0000-0000C61D0000}"/>
    <cellStyle name="Normal 26 3 3 4 7 2" xfId="10909" xr:uid="{00000000-0005-0000-0000-0000C71D0000}"/>
    <cellStyle name="Normal 26 3 3 4 8" xfId="7371" xr:uid="{00000000-0005-0000-0000-0000C81D0000}"/>
    <cellStyle name="Normal 26 3 3 5" xfId="560" xr:uid="{00000000-0005-0000-0000-0000C91D0000}"/>
    <cellStyle name="Normal 26 3 3 5 2" xfId="863" xr:uid="{00000000-0005-0000-0000-0000CA1D0000}"/>
    <cellStyle name="Normal 26 3 3 5 2 2" xfId="1933" xr:uid="{00000000-0005-0000-0000-0000CB1D0000}"/>
    <cellStyle name="Normal 26 3 3 5 2 2 2" xfId="4326" xr:uid="{00000000-0005-0000-0000-0000CC1D0000}"/>
    <cellStyle name="Normal 26 3 3 5 2 2 2 2" xfId="10470" xr:uid="{00000000-0005-0000-0000-0000CD1D0000}"/>
    <cellStyle name="Normal 26 3 3 5 2 2 3" xfId="6719" xr:uid="{00000000-0005-0000-0000-0000CE1D0000}"/>
    <cellStyle name="Normal 26 3 3 5 2 2 3 2" xfId="12239" xr:uid="{00000000-0005-0000-0000-0000CF1D0000}"/>
    <cellStyle name="Normal 26 3 3 5 2 2 4" xfId="8701" xr:uid="{00000000-0005-0000-0000-0000D01D0000}"/>
    <cellStyle name="Normal 26 3 3 5 2 3" xfId="3256" xr:uid="{00000000-0005-0000-0000-0000D11D0000}"/>
    <cellStyle name="Normal 26 3 3 5 2 3 2" xfId="9694" xr:uid="{00000000-0005-0000-0000-0000D21D0000}"/>
    <cellStyle name="Normal 26 3 3 5 2 4" xfId="5649" xr:uid="{00000000-0005-0000-0000-0000D31D0000}"/>
    <cellStyle name="Normal 26 3 3 5 2 4 2" xfId="11463" xr:uid="{00000000-0005-0000-0000-0000D41D0000}"/>
    <cellStyle name="Normal 26 3 3 5 2 5" xfId="7925" xr:uid="{00000000-0005-0000-0000-0000D51D0000}"/>
    <cellStyle name="Normal 26 3 3 5 3" xfId="1248" xr:uid="{00000000-0005-0000-0000-0000D61D0000}"/>
    <cellStyle name="Normal 26 3 3 5 3 2" xfId="2318" xr:uid="{00000000-0005-0000-0000-0000D71D0000}"/>
    <cellStyle name="Normal 26 3 3 5 3 2 2" xfId="4711" xr:uid="{00000000-0005-0000-0000-0000D81D0000}"/>
    <cellStyle name="Normal 26 3 3 5 3 2 2 2" xfId="10729" xr:uid="{00000000-0005-0000-0000-0000D91D0000}"/>
    <cellStyle name="Normal 26 3 3 5 3 2 3" xfId="7104" xr:uid="{00000000-0005-0000-0000-0000DA1D0000}"/>
    <cellStyle name="Normal 26 3 3 5 3 2 3 2" xfId="12498" xr:uid="{00000000-0005-0000-0000-0000DB1D0000}"/>
    <cellStyle name="Normal 26 3 3 5 3 2 4" xfId="8960" xr:uid="{00000000-0005-0000-0000-0000DC1D0000}"/>
    <cellStyle name="Normal 26 3 3 5 3 3" xfId="3641" xr:uid="{00000000-0005-0000-0000-0000DD1D0000}"/>
    <cellStyle name="Normal 26 3 3 5 3 3 2" xfId="9953" xr:uid="{00000000-0005-0000-0000-0000DE1D0000}"/>
    <cellStyle name="Normal 26 3 3 5 3 4" xfId="6034" xr:uid="{00000000-0005-0000-0000-0000DF1D0000}"/>
    <cellStyle name="Normal 26 3 3 5 3 4 2" xfId="11722" xr:uid="{00000000-0005-0000-0000-0000E01D0000}"/>
    <cellStyle name="Normal 26 3 3 5 3 5" xfId="8184" xr:uid="{00000000-0005-0000-0000-0000E11D0000}"/>
    <cellStyle name="Normal 26 3 3 5 4" xfId="1632" xr:uid="{00000000-0005-0000-0000-0000E21D0000}"/>
    <cellStyle name="Normal 26 3 3 5 4 2" xfId="4025" xr:uid="{00000000-0005-0000-0000-0000E31D0000}"/>
    <cellStyle name="Normal 26 3 3 5 4 2 2" xfId="10211" xr:uid="{00000000-0005-0000-0000-0000E41D0000}"/>
    <cellStyle name="Normal 26 3 3 5 4 3" xfId="6418" xr:uid="{00000000-0005-0000-0000-0000E51D0000}"/>
    <cellStyle name="Normal 26 3 3 5 4 3 2" xfId="11980" xr:uid="{00000000-0005-0000-0000-0000E61D0000}"/>
    <cellStyle name="Normal 26 3 3 5 4 4" xfId="8442" xr:uid="{00000000-0005-0000-0000-0000E71D0000}"/>
    <cellStyle name="Normal 26 3 3 5 5" xfId="2955" xr:uid="{00000000-0005-0000-0000-0000E81D0000}"/>
    <cellStyle name="Normal 26 3 3 5 5 2" xfId="9435" xr:uid="{00000000-0005-0000-0000-0000E91D0000}"/>
    <cellStyle name="Normal 26 3 3 5 6" xfId="5348" xr:uid="{00000000-0005-0000-0000-0000EA1D0000}"/>
    <cellStyle name="Normal 26 3 3 5 6 2" xfId="11204" xr:uid="{00000000-0005-0000-0000-0000EB1D0000}"/>
    <cellStyle name="Normal 26 3 3 5 7" xfId="7666" xr:uid="{00000000-0005-0000-0000-0000EC1D0000}"/>
    <cellStyle name="Normal 26 3 3 6" xfId="605" xr:uid="{00000000-0005-0000-0000-0000ED1D0000}"/>
    <cellStyle name="Normal 26 3 3 6 2" xfId="1675" xr:uid="{00000000-0005-0000-0000-0000EE1D0000}"/>
    <cellStyle name="Normal 26 3 3 6 2 2" xfId="4068" xr:uid="{00000000-0005-0000-0000-0000EF1D0000}"/>
    <cellStyle name="Normal 26 3 3 6 2 2 2" xfId="10248" xr:uid="{00000000-0005-0000-0000-0000F01D0000}"/>
    <cellStyle name="Normal 26 3 3 6 2 3" xfId="6461" xr:uid="{00000000-0005-0000-0000-0000F11D0000}"/>
    <cellStyle name="Normal 26 3 3 6 2 3 2" xfId="12017" xr:uid="{00000000-0005-0000-0000-0000F21D0000}"/>
    <cellStyle name="Normal 26 3 3 6 2 4" xfId="8479" xr:uid="{00000000-0005-0000-0000-0000F31D0000}"/>
    <cellStyle name="Normal 26 3 3 6 3" xfId="2998" xr:uid="{00000000-0005-0000-0000-0000F41D0000}"/>
    <cellStyle name="Normal 26 3 3 6 3 2" xfId="9472" xr:uid="{00000000-0005-0000-0000-0000F51D0000}"/>
    <cellStyle name="Normal 26 3 3 6 4" xfId="5391" xr:uid="{00000000-0005-0000-0000-0000F61D0000}"/>
    <cellStyle name="Normal 26 3 3 6 4 2" xfId="11241" xr:uid="{00000000-0005-0000-0000-0000F71D0000}"/>
    <cellStyle name="Normal 26 3 3 6 5" xfId="7703" xr:uid="{00000000-0005-0000-0000-0000F81D0000}"/>
    <cellStyle name="Normal 26 3 3 7" xfId="990" xr:uid="{00000000-0005-0000-0000-0000F91D0000}"/>
    <cellStyle name="Normal 26 3 3 7 2" xfId="2060" xr:uid="{00000000-0005-0000-0000-0000FA1D0000}"/>
    <cellStyle name="Normal 26 3 3 7 2 2" xfId="4453" xr:uid="{00000000-0005-0000-0000-0000FB1D0000}"/>
    <cellStyle name="Normal 26 3 3 7 2 2 2" xfId="10507" xr:uid="{00000000-0005-0000-0000-0000FC1D0000}"/>
    <cellStyle name="Normal 26 3 3 7 2 3" xfId="6846" xr:uid="{00000000-0005-0000-0000-0000FD1D0000}"/>
    <cellStyle name="Normal 26 3 3 7 2 3 2" xfId="12276" xr:uid="{00000000-0005-0000-0000-0000FE1D0000}"/>
    <cellStyle name="Normal 26 3 3 7 2 4" xfId="8738" xr:uid="{00000000-0005-0000-0000-0000FF1D0000}"/>
    <cellStyle name="Normal 26 3 3 7 3" xfId="3383" xr:uid="{00000000-0005-0000-0000-0000001E0000}"/>
    <cellStyle name="Normal 26 3 3 7 3 2" xfId="9731" xr:uid="{00000000-0005-0000-0000-0000011E0000}"/>
    <cellStyle name="Normal 26 3 3 7 4" xfId="5776" xr:uid="{00000000-0005-0000-0000-0000021E0000}"/>
    <cellStyle name="Normal 26 3 3 7 4 2" xfId="11500" xr:uid="{00000000-0005-0000-0000-0000031E0000}"/>
    <cellStyle name="Normal 26 3 3 7 5" xfId="7962" xr:uid="{00000000-0005-0000-0000-0000041E0000}"/>
    <cellStyle name="Normal 26 3 3 8" xfId="1374" xr:uid="{00000000-0005-0000-0000-0000051E0000}"/>
    <cellStyle name="Normal 26 3 3 8 2" xfId="3767" xr:uid="{00000000-0005-0000-0000-0000061E0000}"/>
    <cellStyle name="Normal 26 3 3 8 2 2" xfId="9989" xr:uid="{00000000-0005-0000-0000-0000071E0000}"/>
    <cellStyle name="Normal 26 3 3 8 3" xfId="6160" xr:uid="{00000000-0005-0000-0000-0000081E0000}"/>
    <cellStyle name="Normal 26 3 3 8 3 2" xfId="11758" xr:uid="{00000000-0005-0000-0000-0000091E0000}"/>
    <cellStyle name="Normal 26 3 3 8 4" xfId="8220" xr:uid="{00000000-0005-0000-0000-00000A1E0000}"/>
    <cellStyle name="Normal 26 3 3 9" xfId="299" xr:uid="{00000000-0005-0000-0000-00000B1E0000}"/>
    <cellStyle name="Normal 26 3 3 9 2" xfId="2697" xr:uid="{00000000-0005-0000-0000-00000C1E0000}"/>
    <cellStyle name="Normal 26 3 3 9 2 2" xfId="9213" xr:uid="{00000000-0005-0000-0000-00000D1E0000}"/>
    <cellStyle name="Normal 26 3 3 9 3" xfId="5090" xr:uid="{00000000-0005-0000-0000-00000E1E0000}"/>
    <cellStyle name="Normal 26 3 3 9 3 2" xfId="10982" xr:uid="{00000000-0005-0000-0000-00000F1E0000}"/>
    <cellStyle name="Normal 26 3 3 9 4" xfId="7444" xr:uid="{00000000-0005-0000-0000-0000101E0000}"/>
    <cellStyle name="Normal 26 3 4" xfId="60" xr:uid="{00000000-0005-0000-0000-0000111E0000}"/>
    <cellStyle name="Normal 26 3 4 2" xfId="144" xr:uid="{00000000-0005-0000-0000-0000121E0000}"/>
    <cellStyle name="Normal 26 3 4 2 2" xfId="747" xr:uid="{00000000-0005-0000-0000-0000131E0000}"/>
    <cellStyle name="Normal 26 3 4 2 2 2" xfId="1817" xr:uid="{00000000-0005-0000-0000-0000141E0000}"/>
    <cellStyle name="Normal 26 3 4 2 2 2 2" xfId="4210" xr:uid="{00000000-0005-0000-0000-0000151E0000}"/>
    <cellStyle name="Normal 26 3 4 2 2 2 2 2" xfId="10370" xr:uid="{00000000-0005-0000-0000-0000161E0000}"/>
    <cellStyle name="Normal 26 3 4 2 2 2 3" xfId="6603" xr:uid="{00000000-0005-0000-0000-0000171E0000}"/>
    <cellStyle name="Normal 26 3 4 2 2 2 3 2" xfId="12139" xr:uid="{00000000-0005-0000-0000-0000181E0000}"/>
    <cellStyle name="Normal 26 3 4 2 2 2 4" xfId="8601" xr:uid="{00000000-0005-0000-0000-0000191E0000}"/>
    <cellStyle name="Normal 26 3 4 2 2 3" xfId="3140" xr:uid="{00000000-0005-0000-0000-00001A1E0000}"/>
    <cellStyle name="Normal 26 3 4 2 2 3 2" xfId="9594" xr:uid="{00000000-0005-0000-0000-00001B1E0000}"/>
    <cellStyle name="Normal 26 3 4 2 2 4" xfId="5533" xr:uid="{00000000-0005-0000-0000-00001C1E0000}"/>
    <cellStyle name="Normal 26 3 4 2 2 4 2" xfId="11363" xr:uid="{00000000-0005-0000-0000-00001D1E0000}"/>
    <cellStyle name="Normal 26 3 4 2 2 5" xfId="7825" xr:uid="{00000000-0005-0000-0000-00001E1E0000}"/>
    <cellStyle name="Normal 26 3 4 2 3" xfId="1132" xr:uid="{00000000-0005-0000-0000-00001F1E0000}"/>
    <cellStyle name="Normal 26 3 4 2 3 2" xfId="2202" xr:uid="{00000000-0005-0000-0000-0000201E0000}"/>
    <cellStyle name="Normal 26 3 4 2 3 2 2" xfId="4595" xr:uid="{00000000-0005-0000-0000-0000211E0000}"/>
    <cellStyle name="Normal 26 3 4 2 3 2 2 2" xfId="10629" xr:uid="{00000000-0005-0000-0000-0000221E0000}"/>
    <cellStyle name="Normal 26 3 4 2 3 2 3" xfId="6988" xr:uid="{00000000-0005-0000-0000-0000231E0000}"/>
    <cellStyle name="Normal 26 3 4 2 3 2 3 2" xfId="12398" xr:uid="{00000000-0005-0000-0000-0000241E0000}"/>
    <cellStyle name="Normal 26 3 4 2 3 2 4" xfId="8860" xr:uid="{00000000-0005-0000-0000-0000251E0000}"/>
    <cellStyle name="Normal 26 3 4 2 3 3" xfId="3525" xr:uid="{00000000-0005-0000-0000-0000261E0000}"/>
    <cellStyle name="Normal 26 3 4 2 3 3 2" xfId="9853" xr:uid="{00000000-0005-0000-0000-0000271E0000}"/>
    <cellStyle name="Normal 26 3 4 2 3 4" xfId="5918" xr:uid="{00000000-0005-0000-0000-0000281E0000}"/>
    <cellStyle name="Normal 26 3 4 2 3 4 2" xfId="11622" xr:uid="{00000000-0005-0000-0000-0000291E0000}"/>
    <cellStyle name="Normal 26 3 4 2 3 5" xfId="8084" xr:uid="{00000000-0005-0000-0000-00002A1E0000}"/>
    <cellStyle name="Normal 26 3 4 2 4" xfId="1516" xr:uid="{00000000-0005-0000-0000-00002B1E0000}"/>
    <cellStyle name="Normal 26 3 4 2 4 2" xfId="3909" xr:uid="{00000000-0005-0000-0000-00002C1E0000}"/>
    <cellStyle name="Normal 26 3 4 2 4 2 2" xfId="10111" xr:uid="{00000000-0005-0000-0000-00002D1E0000}"/>
    <cellStyle name="Normal 26 3 4 2 4 3" xfId="6302" xr:uid="{00000000-0005-0000-0000-00002E1E0000}"/>
    <cellStyle name="Normal 26 3 4 2 4 3 2" xfId="11880" xr:uid="{00000000-0005-0000-0000-00002F1E0000}"/>
    <cellStyle name="Normal 26 3 4 2 4 4" xfId="8342" xr:uid="{00000000-0005-0000-0000-0000301E0000}"/>
    <cellStyle name="Normal 26 3 4 2 5" xfId="444" xr:uid="{00000000-0005-0000-0000-0000311E0000}"/>
    <cellStyle name="Normal 26 3 4 2 5 2" xfId="2839" xr:uid="{00000000-0005-0000-0000-0000321E0000}"/>
    <cellStyle name="Normal 26 3 4 2 5 2 2" xfId="9335" xr:uid="{00000000-0005-0000-0000-0000331E0000}"/>
    <cellStyle name="Normal 26 3 4 2 5 3" xfId="5232" xr:uid="{00000000-0005-0000-0000-0000341E0000}"/>
    <cellStyle name="Normal 26 3 4 2 5 3 2" xfId="11104" xr:uid="{00000000-0005-0000-0000-0000351E0000}"/>
    <cellStyle name="Normal 26 3 4 2 5 4" xfId="7566" xr:uid="{00000000-0005-0000-0000-0000361E0000}"/>
    <cellStyle name="Normal 26 3 4 2 6" xfId="2542" xr:uid="{00000000-0005-0000-0000-0000371E0000}"/>
    <cellStyle name="Normal 26 3 4 2 6 2" xfId="9080" xr:uid="{00000000-0005-0000-0000-0000381E0000}"/>
    <cellStyle name="Normal 26 3 4 2 7" xfId="4935" xr:uid="{00000000-0005-0000-0000-0000391E0000}"/>
    <cellStyle name="Normal 26 3 4 2 7 2" xfId="10849" xr:uid="{00000000-0005-0000-0000-00003A1E0000}"/>
    <cellStyle name="Normal 26 3 4 2 8" xfId="7311" xr:uid="{00000000-0005-0000-0000-00003B1E0000}"/>
    <cellStyle name="Normal 26 3 4 3" xfId="228" xr:uid="{00000000-0005-0000-0000-00003C1E0000}"/>
    <cellStyle name="Normal 26 3 4 3 2" xfId="1689" xr:uid="{00000000-0005-0000-0000-00003D1E0000}"/>
    <cellStyle name="Normal 26 3 4 3 2 2" xfId="4082" xr:uid="{00000000-0005-0000-0000-00003E1E0000}"/>
    <cellStyle name="Normal 26 3 4 3 2 2 2" xfId="10260" xr:uid="{00000000-0005-0000-0000-00003F1E0000}"/>
    <cellStyle name="Normal 26 3 4 3 2 3" xfId="6475" xr:uid="{00000000-0005-0000-0000-0000401E0000}"/>
    <cellStyle name="Normal 26 3 4 3 2 3 2" xfId="12029" xr:uid="{00000000-0005-0000-0000-0000411E0000}"/>
    <cellStyle name="Normal 26 3 4 3 2 4" xfId="8491" xr:uid="{00000000-0005-0000-0000-0000421E0000}"/>
    <cellStyle name="Normal 26 3 4 3 3" xfId="619" xr:uid="{00000000-0005-0000-0000-0000431E0000}"/>
    <cellStyle name="Normal 26 3 4 3 3 2" xfId="3012" xr:uid="{00000000-0005-0000-0000-0000441E0000}"/>
    <cellStyle name="Normal 26 3 4 3 3 2 2" xfId="9484" xr:uid="{00000000-0005-0000-0000-0000451E0000}"/>
    <cellStyle name="Normal 26 3 4 3 3 3" xfId="5405" xr:uid="{00000000-0005-0000-0000-0000461E0000}"/>
    <cellStyle name="Normal 26 3 4 3 3 3 2" xfId="11253" xr:uid="{00000000-0005-0000-0000-0000471E0000}"/>
    <cellStyle name="Normal 26 3 4 3 3 4" xfId="7715" xr:uid="{00000000-0005-0000-0000-0000481E0000}"/>
    <cellStyle name="Normal 26 3 4 3 4" xfId="2626" xr:uid="{00000000-0005-0000-0000-0000491E0000}"/>
    <cellStyle name="Normal 26 3 4 3 4 2" xfId="9152" xr:uid="{00000000-0005-0000-0000-00004A1E0000}"/>
    <cellStyle name="Normal 26 3 4 3 5" xfId="5019" xr:uid="{00000000-0005-0000-0000-00004B1E0000}"/>
    <cellStyle name="Normal 26 3 4 3 5 2" xfId="10921" xr:uid="{00000000-0005-0000-0000-00004C1E0000}"/>
    <cellStyle name="Normal 26 3 4 3 6" xfId="7383" xr:uid="{00000000-0005-0000-0000-00004D1E0000}"/>
    <cellStyle name="Normal 26 3 4 4" xfId="1004" xr:uid="{00000000-0005-0000-0000-00004E1E0000}"/>
    <cellStyle name="Normal 26 3 4 4 2" xfId="2074" xr:uid="{00000000-0005-0000-0000-00004F1E0000}"/>
    <cellStyle name="Normal 26 3 4 4 2 2" xfId="4467" xr:uid="{00000000-0005-0000-0000-0000501E0000}"/>
    <cellStyle name="Normal 26 3 4 4 2 2 2" xfId="10519" xr:uid="{00000000-0005-0000-0000-0000511E0000}"/>
    <cellStyle name="Normal 26 3 4 4 2 3" xfId="6860" xr:uid="{00000000-0005-0000-0000-0000521E0000}"/>
    <cellStyle name="Normal 26 3 4 4 2 3 2" xfId="12288" xr:uid="{00000000-0005-0000-0000-0000531E0000}"/>
    <cellStyle name="Normal 26 3 4 4 2 4" xfId="8750" xr:uid="{00000000-0005-0000-0000-0000541E0000}"/>
    <cellStyle name="Normal 26 3 4 4 3" xfId="3397" xr:uid="{00000000-0005-0000-0000-0000551E0000}"/>
    <cellStyle name="Normal 26 3 4 4 3 2" xfId="9743" xr:uid="{00000000-0005-0000-0000-0000561E0000}"/>
    <cellStyle name="Normal 26 3 4 4 4" xfId="5790" xr:uid="{00000000-0005-0000-0000-0000571E0000}"/>
    <cellStyle name="Normal 26 3 4 4 4 2" xfId="11512" xr:uid="{00000000-0005-0000-0000-0000581E0000}"/>
    <cellStyle name="Normal 26 3 4 4 5" xfId="7974" xr:uid="{00000000-0005-0000-0000-0000591E0000}"/>
    <cellStyle name="Normal 26 3 4 5" xfId="1388" xr:uid="{00000000-0005-0000-0000-00005A1E0000}"/>
    <cellStyle name="Normal 26 3 4 5 2" xfId="3781" xr:uid="{00000000-0005-0000-0000-00005B1E0000}"/>
    <cellStyle name="Normal 26 3 4 5 2 2" xfId="10001" xr:uid="{00000000-0005-0000-0000-00005C1E0000}"/>
    <cellStyle name="Normal 26 3 4 5 3" xfId="6174" xr:uid="{00000000-0005-0000-0000-00005D1E0000}"/>
    <cellStyle name="Normal 26 3 4 5 3 2" xfId="11770" xr:uid="{00000000-0005-0000-0000-00005E1E0000}"/>
    <cellStyle name="Normal 26 3 4 5 4" xfId="8232" xr:uid="{00000000-0005-0000-0000-00005F1E0000}"/>
    <cellStyle name="Normal 26 3 4 6" xfId="313" xr:uid="{00000000-0005-0000-0000-0000601E0000}"/>
    <cellStyle name="Normal 26 3 4 6 2" xfId="2711" xr:uid="{00000000-0005-0000-0000-0000611E0000}"/>
    <cellStyle name="Normal 26 3 4 6 2 2" xfId="9225" xr:uid="{00000000-0005-0000-0000-0000621E0000}"/>
    <cellStyle name="Normal 26 3 4 6 3" xfId="5104" xr:uid="{00000000-0005-0000-0000-0000631E0000}"/>
    <cellStyle name="Normal 26 3 4 6 3 2" xfId="10994" xr:uid="{00000000-0005-0000-0000-0000641E0000}"/>
    <cellStyle name="Normal 26 3 4 6 4" xfId="7456" xr:uid="{00000000-0005-0000-0000-0000651E0000}"/>
    <cellStyle name="Normal 26 3 4 7" xfId="2458" xr:uid="{00000000-0005-0000-0000-0000661E0000}"/>
    <cellStyle name="Normal 26 3 4 7 2" xfId="9008" xr:uid="{00000000-0005-0000-0000-0000671E0000}"/>
    <cellStyle name="Normal 26 3 4 8" xfId="4851" xr:uid="{00000000-0005-0000-0000-0000681E0000}"/>
    <cellStyle name="Normal 26 3 4 8 2" xfId="10777" xr:uid="{00000000-0005-0000-0000-0000691E0000}"/>
    <cellStyle name="Normal 26 3 4 9" xfId="7239" xr:uid="{00000000-0005-0000-0000-00006A1E0000}"/>
    <cellStyle name="Normal 26 3 5" xfId="102" xr:uid="{00000000-0005-0000-0000-00006B1E0000}"/>
    <cellStyle name="Normal 26 3 5 2" xfId="488" xr:uid="{00000000-0005-0000-0000-00006C1E0000}"/>
    <cellStyle name="Normal 26 3 5 2 2" xfId="791" xr:uid="{00000000-0005-0000-0000-00006D1E0000}"/>
    <cellStyle name="Normal 26 3 5 2 2 2" xfId="1861" xr:uid="{00000000-0005-0000-0000-00006E1E0000}"/>
    <cellStyle name="Normal 26 3 5 2 2 2 2" xfId="4254" xr:uid="{00000000-0005-0000-0000-00006F1E0000}"/>
    <cellStyle name="Normal 26 3 5 2 2 2 2 2" xfId="10408" xr:uid="{00000000-0005-0000-0000-0000701E0000}"/>
    <cellStyle name="Normal 26 3 5 2 2 2 3" xfId="6647" xr:uid="{00000000-0005-0000-0000-0000711E0000}"/>
    <cellStyle name="Normal 26 3 5 2 2 2 3 2" xfId="12177" xr:uid="{00000000-0005-0000-0000-0000721E0000}"/>
    <cellStyle name="Normal 26 3 5 2 2 2 4" xfId="8639" xr:uid="{00000000-0005-0000-0000-0000731E0000}"/>
    <cellStyle name="Normal 26 3 5 2 2 3" xfId="3184" xr:uid="{00000000-0005-0000-0000-0000741E0000}"/>
    <cellStyle name="Normal 26 3 5 2 2 3 2" xfId="9632" xr:uid="{00000000-0005-0000-0000-0000751E0000}"/>
    <cellStyle name="Normal 26 3 5 2 2 4" xfId="5577" xr:uid="{00000000-0005-0000-0000-0000761E0000}"/>
    <cellStyle name="Normal 26 3 5 2 2 4 2" xfId="11401" xr:uid="{00000000-0005-0000-0000-0000771E0000}"/>
    <cellStyle name="Normal 26 3 5 2 2 5" xfId="7863" xr:uid="{00000000-0005-0000-0000-0000781E0000}"/>
    <cellStyle name="Normal 26 3 5 2 3" xfId="1176" xr:uid="{00000000-0005-0000-0000-0000791E0000}"/>
    <cellStyle name="Normal 26 3 5 2 3 2" xfId="2246" xr:uid="{00000000-0005-0000-0000-00007A1E0000}"/>
    <cellStyle name="Normal 26 3 5 2 3 2 2" xfId="4639" xr:uid="{00000000-0005-0000-0000-00007B1E0000}"/>
    <cellStyle name="Normal 26 3 5 2 3 2 2 2" xfId="10667" xr:uid="{00000000-0005-0000-0000-00007C1E0000}"/>
    <cellStyle name="Normal 26 3 5 2 3 2 3" xfId="7032" xr:uid="{00000000-0005-0000-0000-00007D1E0000}"/>
    <cellStyle name="Normal 26 3 5 2 3 2 3 2" xfId="12436" xr:uid="{00000000-0005-0000-0000-00007E1E0000}"/>
    <cellStyle name="Normal 26 3 5 2 3 2 4" xfId="8898" xr:uid="{00000000-0005-0000-0000-00007F1E0000}"/>
    <cellStyle name="Normal 26 3 5 2 3 3" xfId="3569" xr:uid="{00000000-0005-0000-0000-0000801E0000}"/>
    <cellStyle name="Normal 26 3 5 2 3 3 2" xfId="9891" xr:uid="{00000000-0005-0000-0000-0000811E0000}"/>
    <cellStyle name="Normal 26 3 5 2 3 4" xfId="5962" xr:uid="{00000000-0005-0000-0000-0000821E0000}"/>
    <cellStyle name="Normal 26 3 5 2 3 4 2" xfId="11660" xr:uid="{00000000-0005-0000-0000-0000831E0000}"/>
    <cellStyle name="Normal 26 3 5 2 3 5" xfId="8122" xr:uid="{00000000-0005-0000-0000-0000841E0000}"/>
    <cellStyle name="Normal 26 3 5 2 4" xfId="1560" xr:uid="{00000000-0005-0000-0000-0000851E0000}"/>
    <cellStyle name="Normal 26 3 5 2 4 2" xfId="3953" xr:uid="{00000000-0005-0000-0000-0000861E0000}"/>
    <cellStyle name="Normal 26 3 5 2 4 2 2" xfId="10149" xr:uid="{00000000-0005-0000-0000-0000871E0000}"/>
    <cellStyle name="Normal 26 3 5 2 4 3" xfId="6346" xr:uid="{00000000-0005-0000-0000-0000881E0000}"/>
    <cellStyle name="Normal 26 3 5 2 4 3 2" xfId="11918" xr:uid="{00000000-0005-0000-0000-0000891E0000}"/>
    <cellStyle name="Normal 26 3 5 2 4 4" xfId="8380" xr:uid="{00000000-0005-0000-0000-00008A1E0000}"/>
    <cellStyle name="Normal 26 3 5 2 5" xfId="2883" xr:uid="{00000000-0005-0000-0000-00008B1E0000}"/>
    <cellStyle name="Normal 26 3 5 2 5 2" xfId="9373" xr:uid="{00000000-0005-0000-0000-00008C1E0000}"/>
    <cellStyle name="Normal 26 3 5 2 6" xfId="5276" xr:uid="{00000000-0005-0000-0000-00008D1E0000}"/>
    <cellStyle name="Normal 26 3 5 2 6 2" xfId="11142" xr:uid="{00000000-0005-0000-0000-00008E1E0000}"/>
    <cellStyle name="Normal 26 3 5 2 7" xfId="7604" xr:uid="{00000000-0005-0000-0000-00008F1E0000}"/>
    <cellStyle name="Normal 26 3 5 3" xfId="663" xr:uid="{00000000-0005-0000-0000-0000901E0000}"/>
    <cellStyle name="Normal 26 3 5 3 2" xfId="1733" xr:uid="{00000000-0005-0000-0000-0000911E0000}"/>
    <cellStyle name="Normal 26 3 5 3 2 2" xfId="4126" xr:uid="{00000000-0005-0000-0000-0000921E0000}"/>
    <cellStyle name="Normal 26 3 5 3 2 2 2" xfId="10298" xr:uid="{00000000-0005-0000-0000-0000931E0000}"/>
    <cellStyle name="Normal 26 3 5 3 2 3" xfId="6519" xr:uid="{00000000-0005-0000-0000-0000941E0000}"/>
    <cellStyle name="Normal 26 3 5 3 2 3 2" xfId="12067" xr:uid="{00000000-0005-0000-0000-0000951E0000}"/>
    <cellStyle name="Normal 26 3 5 3 2 4" xfId="8529" xr:uid="{00000000-0005-0000-0000-0000961E0000}"/>
    <cellStyle name="Normal 26 3 5 3 3" xfId="3056" xr:uid="{00000000-0005-0000-0000-0000971E0000}"/>
    <cellStyle name="Normal 26 3 5 3 3 2" xfId="9522" xr:uid="{00000000-0005-0000-0000-0000981E0000}"/>
    <cellStyle name="Normal 26 3 5 3 4" xfId="5449" xr:uid="{00000000-0005-0000-0000-0000991E0000}"/>
    <cellStyle name="Normal 26 3 5 3 4 2" xfId="11291" xr:uid="{00000000-0005-0000-0000-00009A1E0000}"/>
    <cellStyle name="Normal 26 3 5 3 5" xfId="7753" xr:uid="{00000000-0005-0000-0000-00009B1E0000}"/>
    <cellStyle name="Normal 26 3 5 4" xfId="1048" xr:uid="{00000000-0005-0000-0000-00009C1E0000}"/>
    <cellStyle name="Normal 26 3 5 4 2" xfId="2118" xr:uid="{00000000-0005-0000-0000-00009D1E0000}"/>
    <cellStyle name="Normal 26 3 5 4 2 2" xfId="4511" xr:uid="{00000000-0005-0000-0000-00009E1E0000}"/>
    <cellStyle name="Normal 26 3 5 4 2 2 2" xfId="10557" xr:uid="{00000000-0005-0000-0000-00009F1E0000}"/>
    <cellStyle name="Normal 26 3 5 4 2 3" xfId="6904" xr:uid="{00000000-0005-0000-0000-0000A01E0000}"/>
    <cellStyle name="Normal 26 3 5 4 2 3 2" xfId="12326" xr:uid="{00000000-0005-0000-0000-0000A11E0000}"/>
    <cellStyle name="Normal 26 3 5 4 2 4" xfId="8788" xr:uid="{00000000-0005-0000-0000-0000A21E0000}"/>
    <cellStyle name="Normal 26 3 5 4 3" xfId="3441" xr:uid="{00000000-0005-0000-0000-0000A31E0000}"/>
    <cellStyle name="Normal 26 3 5 4 3 2" xfId="9781" xr:uid="{00000000-0005-0000-0000-0000A41E0000}"/>
    <cellStyle name="Normal 26 3 5 4 4" xfId="5834" xr:uid="{00000000-0005-0000-0000-0000A51E0000}"/>
    <cellStyle name="Normal 26 3 5 4 4 2" xfId="11550" xr:uid="{00000000-0005-0000-0000-0000A61E0000}"/>
    <cellStyle name="Normal 26 3 5 4 5" xfId="8012" xr:uid="{00000000-0005-0000-0000-0000A71E0000}"/>
    <cellStyle name="Normal 26 3 5 5" xfId="1432" xr:uid="{00000000-0005-0000-0000-0000A81E0000}"/>
    <cellStyle name="Normal 26 3 5 5 2" xfId="3825" xr:uid="{00000000-0005-0000-0000-0000A91E0000}"/>
    <cellStyle name="Normal 26 3 5 5 2 2" xfId="10039" xr:uid="{00000000-0005-0000-0000-0000AA1E0000}"/>
    <cellStyle name="Normal 26 3 5 5 3" xfId="6218" xr:uid="{00000000-0005-0000-0000-0000AB1E0000}"/>
    <cellStyle name="Normal 26 3 5 5 3 2" xfId="11808" xr:uid="{00000000-0005-0000-0000-0000AC1E0000}"/>
    <cellStyle name="Normal 26 3 5 5 4" xfId="8270" xr:uid="{00000000-0005-0000-0000-0000AD1E0000}"/>
    <cellStyle name="Normal 26 3 5 6" xfId="359" xr:uid="{00000000-0005-0000-0000-0000AE1E0000}"/>
    <cellStyle name="Normal 26 3 5 6 2" xfId="2755" xr:uid="{00000000-0005-0000-0000-0000AF1E0000}"/>
    <cellStyle name="Normal 26 3 5 6 2 2" xfId="9263" xr:uid="{00000000-0005-0000-0000-0000B01E0000}"/>
    <cellStyle name="Normal 26 3 5 6 3" xfId="5148" xr:uid="{00000000-0005-0000-0000-0000B11E0000}"/>
    <cellStyle name="Normal 26 3 5 6 3 2" xfId="11032" xr:uid="{00000000-0005-0000-0000-0000B21E0000}"/>
    <cellStyle name="Normal 26 3 5 6 4" xfId="7494" xr:uid="{00000000-0005-0000-0000-0000B31E0000}"/>
    <cellStyle name="Normal 26 3 5 7" xfId="2500" xr:uid="{00000000-0005-0000-0000-0000B41E0000}"/>
    <cellStyle name="Normal 26 3 5 7 2" xfId="9044" xr:uid="{00000000-0005-0000-0000-0000B51E0000}"/>
    <cellStyle name="Normal 26 3 5 8" xfId="4893" xr:uid="{00000000-0005-0000-0000-0000B61E0000}"/>
    <cellStyle name="Normal 26 3 5 8 2" xfId="10813" xr:uid="{00000000-0005-0000-0000-0000B71E0000}"/>
    <cellStyle name="Normal 26 3 5 9" xfId="7275" xr:uid="{00000000-0005-0000-0000-0000B81E0000}"/>
    <cellStyle name="Normal 26 3 6" xfId="186" xr:uid="{00000000-0005-0000-0000-0000B91E0000}"/>
    <cellStyle name="Normal 26 3 6 2" xfId="705" xr:uid="{00000000-0005-0000-0000-0000BA1E0000}"/>
    <cellStyle name="Normal 26 3 6 2 2" xfId="1775" xr:uid="{00000000-0005-0000-0000-0000BB1E0000}"/>
    <cellStyle name="Normal 26 3 6 2 2 2" xfId="4168" xr:uid="{00000000-0005-0000-0000-0000BC1E0000}"/>
    <cellStyle name="Normal 26 3 6 2 2 2 2" xfId="10334" xr:uid="{00000000-0005-0000-0000-0000BD1E0000}"/>
    <cellStyle name="Normal 26 3 6 2 2 3" xfId="6561" xr:uid="{00000000-0005-0000-0000-0000BE1E0000}"/>
    <cellStyle name="Normal 26 3 6 2 2 3 2" xfId="12103" xr:uid="{00000000-0005-0000-0000-0000BF1E0000}"/>
    <cellStyle name="Normal 26 3 6 2 2 4" xfId="8565" xr:uid="{00000000-0005-0000-0000-0000C01E0000}"/>
    <cellStyle name="Normal 26 3 6 2 3" xfId="3098" xr:uid="{00000000-0005-0000-0000-0000C11E0000}"/>
    <cellStyle name="Normal 26 3 6 2 3 2" xfId="9558" xr:uid="{00000000-0005-0000-0000-0000C21E0000}"/>
    <cellStyle name="Normal 26 3 6 2 4" xfId="5491" xr:uid="{00000000-0005-0000-0000-0000C31E0000}"/>
    <cellStyle name="Normal 26 3 6 2 4 2" xfId="11327" xr:uid="{00000000-0005-0000-0000-0000C41E0000}"/>
    <cellStyle name="Normal 26 3 6 2 5" xfId="7789" xr:uid="{00000000-0005-0000-0000-0000C51E0000}"/>
    <cellStyle name="Normal 26 3 6 3" xfId="1090" xr:uid="{00000000-0005-0000-0000-0000C61E0000}"/>
    <cellStyle name="Normal 26 3 6 3 2" xfId="2160" xr:uid="{00000000-0005-0000-0000-0000C71E0000}"/>
    <cellStyle name="Normal 26 3 6 3 2 2" xfId="4553" xr:uid="{00000000-0005-0000-0000-0000C81E0000}"/>
    <cellStyle name="Normal 26 3 6 3 2 2 2" xfId="10593" xr:uid="{00000000-0005-0000-0000-0000C91E0000}"/>
    <cellStyle name="Normal 26 3 6 3 2 3" xfId="6946" xr:uid="{00000000-0005-0000-0000-0000CA1E0000}"/>
    <cellStyle name="Normal 26 3 6 3 2 3 2" xfId="12362" xr:uid="{00000000-0005-0000-0000-0000CB1E0000}"/>
    <cellStyle name="Normal 26 3 6 3 2 4" xfId="8824" xr:uid="{00000000-0005-0000-0000-0000CC1E0000}"/>
    <cellStyle name="Normal 26 3 6 3 3" xfId="3483" xr:uid="{00000000-0005-0000-0000-0000CD1E0000}"/>
    <cellStyle name="Normal 26 3 6 3 3 2" xfId="9817" xr:uid="{00000000-0005-0000-0000-0000CE1E0000}"/>
    <cellStyle name="Normal 26 3 6 3 4" xfId="5876" xr:uid="{00000000-0005-0000-0000-0000CF1E0000}"/>
    <cellStyle name="Normal 26 3 6 3 4 2" xfId="11586" xr:uid="{00000000-0005-0000-0000-0000D01E0000}"/>
    <cellStyle name="Normal 26 3 6 3 5" xfId="8048" xr:uid="{00000000-0005-0000-0000-0000D11E0000}"/>
    <cellStyle name="Normal 26 3 6 4" xfId="1474" xr:uid="{00000000-0005-0000-0000-0000D21E0000}"/>
    <cellStyle name="Normal 26 3 6 4 2" xfId="3867" xr:uid="{00000000-0005-0000-0000-0000D31E0000}"/>
    <cellStyle name="Normal 26 3 6 4 2 2" xfId="10075" xr:uid="{00000000-0005-0000-0000-0000D41E0000}"/>
    <cellStyle name="Normal 26 3 6 4 3" xfId="6260" xr:uid="{00000000-0005-0000-0000-0000D51E0000}"/>
    <cellStyle name="Normal 26 3 6 4 3 2" xfId="11844" xr:uid="{00000000-0005-0000-0000-0000D61E0000}"/>
    <cellStyle name="Normal 26 3 6 4 4" xfId="8306" xr:uid="{00000000-0005-0000-0000-0000D71E0000}"/>
    <cellStyle name="Normal 26 3 6 5" xfId="402" xr:uid="{00000000-0005-0000-0000-0000D81E0000}"/>
    <cellStyle name="Normal 26 3 6 5 2" xfId="2797" xr:uid="{00000000-0005-0000-0000-0000D91E0000}"/>
    <cellStyle name="Normal 26 3 6 5 2 2" xfId="9299" xr:uid="{00000000-0005-0000-0000-0000DA1E0000}"/>
    <cellStyle name="Normal 26 3 6 5 3" xfId="5190" xr:uid="{00000000-0005-0000-0000-0000DB1E0000}"/>
    <cellStyle name="Normal 26 3 6 5 3 2" xfId="11068" xr:uid="{00000000-0005-0000-0000-0000DC1E0000}"/>
    <cellStyle name="Normal 26 3 6 5 4" xfId="7530" xr:uid="{00000000-0005-0000-0000-0000DD1E0000}"/>
    <cellStyle name="Normal 26 3 6 6" xfId="2584" xr:uid="{00000000-0005-0000-0000-0000DE1E0000}"/>
    <cellStyle name="Normal 26 3 6 6 2" xfId="9116" xr:uid="{00000000-0005-0000-0000-0000DF1E0000}"/>
    <cellStyle name="Normal 26 3 6 7" xfId="4977" xr:uid="{00000000-0005-0000-0000-0000E01E0000}"/>
    <cellStyle name="Normal 26 3 6 7 2" xfId="10885" xr:uid="{00000000-0005-0000-0000-0000E11E0000}"/>
    <cellStyle name="Normal 26 3 6 8" xfId="7347" xr:uid="{00000000-0005-0000-0000-0000E21E0000}"/>
    <cellStyle name="Normal 26 3 7" xfId="532" xr:uid="{00000000-0005-0000-0000-0000E31E0000}"/>
    <cellStyle name="Normal 26 3 7 2" xfId="835" xr:uid="{00000000-0005-0000-0000-0000E41E0000}"/>
    <cellStyle name="Normal 26 3 7 2 2" xfId="1905" xr:uid="{00000000-0005-0000-0000-0000E51E0000}"/>
    <cellStyle name="Normal 26 3 7 2 2 2" xfId="4298" xr:uid="{00000000-0005-0000-0000-0000E61E0000}"/>
    <cellStyle name="Normal 26 3 7 2 2 2 2" xfId="10446" xr:uid="{00000000-0005-0000-0000-0000E71E0000}"/>
    <cellStyle name="Normal 26 3 7 2 2 3" xfId="6691" xr:uid="{00000000-0005-0000-0000-0000E81E0000}"/>
    <cellStyle name="Normal 26 3 7 2 2 3 2" xfId="12215" xr:uid="{00000000-0005-0000-0000-0000E91E0000}"/>
    <cellStyle name="Normal 26 3 7 2 2 4" xfId="8677" xr:uid="{00000000-0005-0000-0000-0000EA1E0000}"/>
    <cellStyle name="Normal 26 3 7 2 3" xfId="3228" xr:uid="{00000000-0005-0000-0000-0000EB1E0000}"/>
    <cellStyle name="Normal 26 3 7 2 3 2" xfId="9670" xr:uid="{00000000-0005-0000-0000-0000EC1E0000}"/>
    <cellStyle name="Normal 26 3 7 2 4" xfId="5621" xr:uid="{00000000-0005-0000-0000-0000ED1E0000}"/>
    <cellStyle name="Normal 26 3 7 2 4 2" xfId="11439" xr:uid="{00000000-0005-0000-0000-0000EE1E0000}"/>
    <cellStyle name="Normal 26 3 7 2 5" xfId="7901" xr:uid="{00000000-0005-0000-0000-0000EF1E0000}"/>
    <cellStyle name="Normal 26 3 7 3" xfId="1220" xr:uid="{00000000-0005-0000-0000-0000F01E0000}"/>
    <cellStyle name="Normal 26 3 7 3 2" xfId="2290" xr:uid="{00000000-0005-0000-0000-0000F11E0000}"/>
    <cellStyle name="Normal 26 3 7 3 2 2" xfId="4683" xr:uid="{00000000-0005-0000-0000-0000F21E0000}"/>
    <cellStyle name="Normal 26 3 7 3 2 2 2" xfId="10705" xr:uid="{00000000-0005-0000-0000-0000F31E0000}"/>
    <cellStyle name="Normal 26 3 7 3 2 3" xfId="7076" xr:uid="{00000000-0005-0000-0000-0000F41E0000}"/>
    <cellStyle name="Normal 26 3 7 3 2 3 2" xfId="12474" xr:uid="{00000000-0005-0000-0000-0000F51E0000}"/>
    <cellStyle name="Normal 26 3 7 3 2 4" xfId="8936" xr:uid="{00000000-0005-0000-0000-0000F61E0000}"/>
    <cellStyle name="Normal 26 3 7 3 3" xfId="3613" xr:uid="{00000000-0005-0000-0000-0000F71E0000}"/>
    <cellStyle name="Normal 26 3 7 3 3 2" xfId="9929" xr:uid="{00000000-0005-0000-0000-0000F81E0000}"/>
    <cellStyle name="Normal 26 3 7 3 4" xfId="6006" xr:uid="{00000000-0005-0000-0000-0000F91E0000}"/>
    <cellStyle name="Normal 26 3 7 3 4 2" xfId="11698" xr:uid="{00000000-0005-0000-0000-0000FA1E0000}"/>
    <cellStyle name="Normal 26 3 7 3 5" xfId="8160" xr:uid="{00000000-0005-0000-0000-0000FB1E0000}"/>
    <cellStyle name="Normal 26 3 7 4" xfId="1604" xr:uid="{00000000-0005-0000-0000-0000FC1E0000}"/>
    <cellStyle name="Normal 26 3 7 4 2" xfId="3997" xr:uid="{00000000-0005-0000-0000-0000FD1E0000}"/>
    <cellStyle name="Normal 26 3 7 4 2 2" xfId="10187" xr:uid="{00000000-0005-0000-0000-0000FE1E0000}"/>
    <cellStyle name="Normal 26 3 7 4 3" xfId="6390" xr:uid="{00000000-0005-0000-0000-0000FF1E0000}"/>
    <cellStyle name="Normal 26 3 7 4 3 2" xfId="11956" xr:uid="{00000000-0005-0000-0000-0000001F0000}"/>
    <cellStyle name="Normal 26 3 7 4 4" xfId="8418" xr:uid="{00000000-0005-0000-0000-0000011F0000}"/>
    <cellStyle name="Normal 26 3 7 5" xfId="2927" xr:uid="{00000000-0005-0000-0000-0000021F0000}"/>
    <cellStyle name="Normal 26 3 7 5 2" xfId="9411" xr:uid="{00000000-0005-0000-0000-0000031F0000}"/>
    <cellStyle name="Normal 26 3 7 6" xfId="5320" xr:uid="{00000000-0005-0000-0000-0000041F0000}"/>
    <cellStyle name="Normal 26 3 7 6 2" xfId="11180" xr:uid="{00000000-0005-0000-0000-0000051F0000}"/>
    <cellStyle name="Normal 26 3 7 7" xfId="7642" xr:uid="{00000000-0005-0000-0000-0000061F0000}"/>
    <cellStyle name="Normal 26 3 8" xfId="577" xr:uid="{00000000-0005-0000-0000-0000071F0000}"/>
    <cellStyle name="Normal 26 3 8 2" xfId="1647" xr:uid="{00000000-0005-0000-0000-0000081F0000}"/>
    <cellStyle name="Normal 26 3 8 2 2" xfId="4040" xr:uid="{00000000-0005-0000-0000-0000091F0000}"/>
    <cellStyle name="Normal 26 3 8 2 2 2" xfId="10224" xr:uid="{00000000-0005-0000-0000-00000A1F0000}"/>
    <cellStyle name="Normal 26 3 8 2 3" xfId="6433" xr:uid="{00000000-0005-0000-0000-00000B1F0000}"/>
    <cellStyle name="Normal 26 3 8 2 3 2" xfId="11993" xr:uid="{00000000-0005-0000-0000-00000C1F0000}"/>
    <cellStyle name="Normal 26 3 8 2 4" xfId="8455" xr:uid="{00000000-0005-0000-0000-00000D1F0000}"/>
    <cellStyle name="Normal 26 3 8 3" xfId="2970" xr:uid="{00000000-0005-0000-0000-00000E1F0000}"/>
    <cellStyle name="Normal 26 3 8 3 2" xfId="9448" xr:uid="{00000000-0005-0000-0000-00000F1F0000}"/>
    <cellStyle name="Normal 26 3 8 4" xfId="5363" xr:uid="{00000000-0005-0000-0000-0000101F0000}"/>
    <cellStyle name="Normal 26 3 8 4 2" xfId="11217" xr:uid="{00000000-0005-0000-0000-0000111F0000}"/>
    <cellStyle name="Normal 26 3 8 5" xfId="7679" xr:uid="{00000000-0005-0000-0000-0000121F0000}"/>
    <cellStyle name="Normal 26 3 9" xfId="962" xr:uid="{00000000-0005-0000-0000-0000131F0000}"/>
    <cellStyle name="Normal 26 3 9 2" xfId="2032" xr:uid="{00000000-0005-0000-0000-0000141F0000}"/>
    <cellStyle name="Normal 26 3 9 2 2" xfId="4425" xr:uid="{00000000-0005-0000-0000-0000151F0000}"/>
    <cellStyle name="Normal 26 3 9 2 2 2" xfId="10483" xr:uid="{00000000-0005-0000-0000-0000161F0000}"/>
    <cellStyle name="Normal 26 3 9 2 3" xfId="6818" xr:uid="{00000000-0005-0000-0000-0000171F0000}"/>
    <cellStyle name="Normal 26 3 9 2 3 2" xfId="12252" xr:uid="{00000000-0005-0000-0000-0000181F0000}"/>
    <cellStyle name="Normal 26 3 9 2 4" xfId="8714" xr:uid="{00000000-0005-0000-0000-0000191F0000}"/>
    <cellStyle name="Normal 26 3 9 3" xfId="3355" xr:uid="{00000000-0005-0000-0000-00001A1F0000}"/>
    <cellStyle name="Normal 26 3 9 3 2" xfId="9707" xr:uid="{00000000-0005-0000-0000-00001B1F0000}"/>
    <cellStyle name="Normal 26 3 9 4" xfId="5748" xr:uid="{00000000-0005-0000-0000-00001C1F0000}"/>
    <cellStyle name="Normal 26 3 9 4 2" xfId="11476" xr:uid="{00000000-0005-0000-0000-00001D1F0000}"/>
    <cellStyle name="Normal 26 3 9 5" xfId="7938" xr:uid="{00000000-0005-0000-0000-00001E1F0000}"/>
    <cellStyle name="Normal 26 4" xfId="28" xr:uid="{00000000-0005-0000-0000-00001F1F0000}"/>
    <cellStyle name="Normal 26 4 10" xfId="2426" xr:uid="{00000000-0005-0000-0000-0000201F0000}"/>
    <cellStyle name="Normal 26 4 10 2" xfId="8979" xr:uid="{00000000-0005-0000-0000-0000211F0000}"/>
    <cellStyle name="Normal 26 4 11" xfId="4819" xr:uid="{00000000-0005-0000-0000-0000221F0000}"/>
    <cellStyle name="Normal 26 4 11 2" xfId="10748" xr:uid="{00000000-0005-0000-0000-0000231F0000}"/>
    <cellStyle name="Normal 26 4 12" xfId="7210" xr:uid="{00000000-0005-0000-0000-0000241F0000}"/>
    <cellStyle name="Normal 26 4 2" xfId="70" xr:uid="{00000000-0005-0000-0000-0000251F0000}"/>
    <cellStyle name="Normal 26 4 2 2" xfId="154" xr:uid="{00000000-0005-0000-0000-0000261F0000}"/>
    <cellStyle name="Normal 26 4 2 2 2" xfId="757" xr:uid="{00000000-0005-0000-0000-0000271F0000}"/>
    <cellStyle name="Normal 26 4 2 2 2 2" xfId="1827" xr:uid="{00000000-0005-0000-0000-0000281F0000}"/>
    <cellStyle name="Normal 26 4 2 2 2 2 2" xfId="4220" xr:uid="{00000000-0005-0000-0000-0000291F0000}"/>
    <cellStyle name="Normal 26 4 2 2 2 2 2 2" xfId="10377" xr:uid="{00000000-0005-0000-0000-00002A1F0000}"/>
    <cellStyle name="Normal 26 4 2 2 2 2 3" xfId="6613" xr:uid="{00000000-0005-0000-0000-00002B1F0000}"/>
    <cellStyle name="Normal 26 4 2 2 2 2 3 2" xfId="12146" xr:uid="{00000000-0005-0000-0000-00002C1F0000}"/>
    <cellStyle name="Normal 26 4 2 2 2 2 4" xfId="8608" xr:uid="{00000000-0005-0000-0000-00002D1F0000}"/>
    <cellStyle name="Normal 26 4 2 2 2 3" xfId="3150" xr:uid="{00000000-0005-0000-0000-00002E1F0000}"/>
    <cellStyle name="Normal 26 4 2 2 2 3 2" xfId="9601" xr:uid="{00000000-0005-0000-0000-00002F1F0000}"/>
    <cellStyle name="Normal 26 4 2 2 2 4" xfId="5543" xr:uid="{00000000-0005-0000-0000-0000301F0000}"/>
    <cellStyle name="Normal 26 4 2 2 2 4 2" xfId="11370" xr:uid="{00000000-0005-0000-0000-0000311F0000}"/>
    <cellStyle name="Normal 26 4 2 2 2 5" xfId="7832" xr:uid="{00000000-0005-0000-0000-0000321F0000}"/>
    <cellStyle name="Normal 26 4 2 2 3" xfId="1142" xr:uid="{00000000-0005-0000-0000-0000331F0000}"/>
    <cellStyle name="Normal 26 4 2 2 3 2" xfId="2212" xr:uid="{00000000-0005-0000-0000-0000341F0000}"/>
    <cellStyle name="Normal 26 4 2 2 3 2 2" xfId="4605" xr:uid="{00000000-0005-0000-0000-0000351F0000}"/>
    <cellStyle name="Normal 26 4 2 2 3 2 2 2" xfId="10636" xr:uid="{00000000-0005-0000-0000-0000361F0000}"/>
    <cellStyle name="Normal 26 4 2 2 3 2 3" xfId="6998" xr:uid="{00000000-0005-0000-0000-0000371F0000}"/>
    <cellStyle name="Normal 26 4 2 2 3 2 3 2" xfId="12405" xr:uid="{00000000-0005-0000-0000-0000381F0000}"/>
    <cellStyle name="Normal 26 4 2 2 3 2 4" xfId="8867" xr:uid="{00000000-0005-0000-0000-0000391F0000}"/>
    <cellStyle name="Normal 26 4 2 2 3 3" xfId="3535" xr:uid="{00000000-0005-0000-0000-00003A1F0000}"/>
    <cellStyle name="Normal 26 4 2 2 3 3 2" xfId="9860" xr:uid="{00000000-0005-0000-0000-00003B1F0000}"/>
    <cellStyle name="Normal 26 4 2 2 3 4" xfId="5928" xr:uid="{00000000-0005-0000-0000-00003C1F0000}"/>
    <cellStyle name="Normal 26 4 2 2 3 4 2" xfId="11629" xr:uid="{00000000-0005-0000-0000-00003D1F0000}"/>
    <cellStyle name="Normal 26 4 2 2 3 5" xfId="8091" xr:uid="{00000000-0005-0000-0000-00003E1F0000}"/>
    <cellStyle name="Normal 26 4 2 2 4" xfId="1526" xr:uid="{00000000-0005-0000-0000-00003F1F0000}"/>
    <cellStyle name="Normal 26 4 2 2 4 2" xfId="3919" xr:uid="{00000000-0005-0000-0000-0000401F0000}"/>
    <cellStyle name="Normal 26 4 2 2 4 2 2" xfId="10118" xr:uid="{00000000-0005-0000-0000-0000411F0000}"/>
    <cellStyle name="Normal 26 4 2 2 4 3" xfId="6312" xr:uid="{00000000-0005-0000-0000-0000421F0000}"/>
    <cellStyle name="Normal 26 4 2 2 4 3 2" xfId="11887" xr:uid="{00000000-0005-0000-0000-0000431F0000}"/>
    <cellStyle name="Normal 26 4 2 2 4 4" xfId="8349" xr:uid="{00000000-0005-0000-0000-0000441F0000}"/>
    <cellStyle name="Normal 26 4 2 2 5" xfId="454" xr:uid="{00000000-0005-0000-0000-0000451F0000}"/>
    <cellStyle name="Normal 26 4 2 2 5 2" xfId="2849" xr:uid="{00000000-0005-0000-0000-0000461F0000}"/>
    <cellStyle name="Normal 26 4 2 2 5 2 2" xfId="9342" xr:uid="{00000000-0005-0000-0000-0000471F0000}"/>
    <cellStyle name="Normal 26 4 2 2 5 3" xfId="5242" xr:uid="{00000000-0005-0000-0000-0000481F0000}"/>
    <cellStyle name="Normal 26 4 2 2 5 3 2" xfId="11111" xr:uid="{00000000-0005-0000-0000-0000491F0000}"/>
    <cellStyle name="Normal 26 4 2 2 5 4" xfId="7573" xr:uid="{00000000-0005-0000-0000-00004A1F0000}"/>
    <cellStyle name="Normal 26 4 2 2 6" xfId="2552" xr:uid="{00000000-0005-0000-0000-00004B1F0000}"/>
    <cellStyle name="Normal 26 4 2 2 6 2" xfId="9087" xr:uid="{00000000-0005-0000-0000-00004C1F0000}"/>
    <cellStyle name="Normal 26 4 2 2 7" xfId="4945" xr:uid="{00000000-0005-0000-0000-00004D1F0000}"/>
    <cellStyle name="Normal 26 4 2 2 7 2" xfId="10856" xr:uid="{00000000-0005-0000-0000-00004E1F0000}"/>
    <cellStyle name="Normal 26 4 2 2 8" xfId="7318" xr:uid="{00000000-0005-0000-0000-00004F1F0000}"/>
    <cellStyle name="Normal 26 4 2 3" xfId="238" xr:uid="{00000000-0005-0000-0000-0000501F0000}"/>
    <cellStyle name="Normal 26 4 2 3 2" xfId="1699" xr:uid="{00000000-0005-0000-0000-0000511F0000}"/>
    <cellStyle name="Normal 26 4 2 3 2 2" xfId="4092" xr:uid="{00000000-0005-0000-0000-0000521F0000}"/>
    <cellStyle name="Normal 26 4 2 3 2 2 2" xfId="10267" xr:uid="{00000000-0005-0000-0000-0000531F0000}"/>
    <cellStyle name="Normal 26 4 2 3 2 3" xfId="6485" xr:uid="{00000000-0005-0000-0000-0000541F0000}"/>
    <cellStyle name="Normal 26 4 2 3 2 3 2" xfId="12036" xr:uid="{00000000-0005-0000-0000-0000551F0000}"/>
    <cellStyle name="Normal 26 4 2 3 2 4" xfId="8498" xr:uid="{00000000-0005-0000-0000-0000561F0000}"/>
    <cellStyle name="Normal 26 4 2 3 3" xfId="629" xr:uid="{00000000-0005-0000-0000-0000571F0000}"/>
    <cellStyle name="Normal 26 4 2 3 3 2" xfId="3022" xr:uid="{00000000-0005-0000-0000-0000581F0000}"/>
    <cellStyle name="Normal 26 4 2 3 3 2 2" xfId="9491" xr:uid="{00000000-0005-0000-0000-0000591F0000}"/>
    <cellStyle name="Normal 26 4 2 3 3 3" xfId="5415" xr:uid="{00000000-0005-0000-0000-00005A1F0000}"/>
    <cellStyle name="Normal 26 4 2 3 3 3 2" xfId="11260" xr:uid="{00000000-0005-0000-0000-00005B1F0000}"/>
    <cellStyle name="Normal 26 4 2 3 3 4" xfId="7722" xr:uid="{00000000-0005-0000-0000-00005C1F0000}"/>
    <cellStyle name="Normal 26 4 2 3 4" xfId="2636" xr:uid="{00000000-0005-0000-0000-00005D1F0000}"/>
    <cellStyle name="Normal 26 4 2 3 4 2" xfId="9159" xr:uid="{00000000-0005-0000-0000-00005E1F0000}"/>
    <cellStyle name="Normal 26 4 2 3 5" xfId="5029" xr:uid="{00000000-0005-0000-0000-00005F1F0000}"/>
    <cellStyle name="Normal 26 4 2 3 5 2" xfId="10928" xr:uid="{00000000-0005-0000-0000-0000601F0000}"/>
    <cellStyle name="Normal 26 4 2 3 6" xfId="7390" xr:uid="{00000000-0005-0000-0000-0000611F0000}"/>
    <cellStyle name="Normal 26 4 2 4" xfId="1014" xr:uid="{00000000-0005-0000-0000-0000621F0000}"/>
    <cellStyle name="Normal 26 4 2 4 2" xfId="2084" xr:uid="{00000000-0005-0000-0000-0000631F0000}"/>
    <cellStyle name="Normal 26 4 2 4 2 2" xfId="4477" xr:uid="{00000000-0005-0000-0000-0000641F0000}"/>
    <cellStyle name="Normal 26 4 2 4 2 2 2" xfId="10526" xr:uid="{00000000-0005-0000-0000-0000651F0000}"/>
    <cellStyle name="Normal 26 4 2 4 2 3" xfId="6870" xr:uid="{00000000-0005-0000-0000-0000661F0000}"/>
    <cellStyle name="Normal 26 4 2 4 2 3 2" xfId="12295" xr:uid="{00000000-0005-0000-0000-0000671F0000}"/>
    <cellStyle name="Normal 26 4 2 4 2 4" xfId="8757" xr:uid="{00000000-0005-0000-0000-0000681F0000}"/>
    <cellStyle name="Normal 26 4 2 4 3" xfId="3407" xr:uid="{00000000-0005-0000-0000-0000691F0000}"/>
    <cellStyle name="Normal 26 4 2 4 3 2" xfId="9750" xr:uid="{00000000-0005-0000-0000-00006A1F0000}"/>
    <cellStyle name="Normal 26 4 2 4 4" xfId="5800" xr:uid="{00000000-0005-0000-0000-00006B1F0000}"/>
    <cellStyle name="Normal 26 4 2 4 4 2" xfId="11519" xr:uid="{00000000-0005-0000-0000-00006C1F0000}"/>
    <cellStyle name="Normal 26 4 2 4 5" xfId="7981" xr:uid="{00000000-0005-0000-0000-00006D1F0000}"/>
    <cellStyle name="Normal 26 4 2 5" xfId="1398" xr:uid="{00000000-0005-0000-0000-00006E1F0000}"/>
    <cellStyle name="Normal 26 4 2 5 2" xfId="3791" xr:uid="{00000000-0005-0000-0000-00006F1F0000}"/>
    <cellStyle name="Normal 26 4 2 5 2 2" xfId="10008" xr:uid="{00000000-0005-0000-0000-0000701F0000}"/>
    <cellStyle name="Normal 26 4 2 5 3" xfId="6184" xr:uid="{00000000-0005-0000-0000-0000711F0000}"/>
    <cellStyle name="Normal 26 4 2 5 3 2" xfId="11777" xr:uid="{00000000-0005-0000-0000-0000721F0000}"/>
    <cellStyle name="Normal 26 4 2 5 4" xfId="8239" xr:uid="{00000000-0005-0000-0000-0000731F0000}"/>
    <cellStyle name="Normal 26 4 2 6" xfId="323" xr:uid="{00000000-0005-0000-0000-0000741F0000}"/>
    <cellStyle name="Normal 26 4 2 6 2" xfId="2721" xr:uid="{00000000-0005-0000-0000-0000751F0000}"/>
    <cellStyle name="Normal 26 4 2 6 2 2" xfId="9232" xr:uid="{00000000-0005-0000-0000-0000761F0000}"/>
    <cellStyle name="Normal 26 4 2 6 3" xfId="5114" xr:uid="{00000000-0005-0000-0000-0000771F0000}"/>
    <cellStyle name="Normal 26 4 2 6 3 2" xfId="11001" xr:uid="{00000000-0005-0000-0000-0000781F0000}"/>
    <cellStyle name="Normal 26 4 2 6 4" xfId="7463" xr:uid="{00000000-0005-0000-0000-0000791F0000}"/>
    <cellStyle name="Normal 26 4 2 7" xfId="2468" xr:uid="{00000000-0005-0000-0000-00007A1F0000}"/>
    <cellStyle name="Normal 26 4 2 7 2" xfId="9015" xr:uid="{00000000-0005-0000-0000-00007B1F0000}"/>
    <cellStyle name="Normal 26 4 2 8" xfId="4861" xr:uid="{00000000-0005-0000-0000-00007C1F0000}"/>
    <cellStyle name="Normal 26 4 2 8 2" xfId="10784" xr:uid="{00000000-0005-0000-0000-00007D1F0000}"/>
    <cellStyle name="Normal 26 4 2 9" xfId="7246" xr:uid="{00000000-0005-0000-0000-00007E1F0000}"/>
    <cellStyle name="Normal 26 4 3" xfId="112" xr:uid="{00000000-0005-0000-0000-00007F1F0000}"/>
    <cellStyle name="Normal 26 4 3 2" xfId="498" xr:uid="{00000000-0005-0000-0000-0000801F0000}"/>
    <cellStyle name="Normal 26 4 3 2 2" xfId="801" xr:uid="{00000000-0005-0000-0000-0000811F0000}"/>
    <cellStyle name="Normal 26 4 3 2 2 2" xfId="1871" xr:uid="{00000000-0005-0000-0000-0000821F0000}"/>
    <cellStyle name="Normal 26 4 3 2 2 2 2" xfId="4264" xr:uid="{00000000-0005-0000-0000-0000831F0000}"/>
    <cellStyle name="Normal 26 4 3 2 2 2 2 2" xfId="10415" xr:uid="{00000000-0005-0000-0000-0000841F0000}"/>
    <cellStyle name="Normal 26 4 3 2 2 2 3" xfId="6657" xr:uid="{00000000-0005-0000-0000-0000851F0000}"/>
    <cellStyle name="Normal 26 4 3 2 2 2 3 2" xfId="12184" xr:uid="{00000000-0005-0000-0000-0000861F0000}"/>
    <cellStyle name="Normal 26 4 3 2 2 2 4" xfId="8646" xr:uid="{00000000-0005-0000-0000-0000871F0000}"/>
    <cellStyle name="Normal 26 4 3 2 2 3" xfId="3194" xr:uid="{00000000-0005-0000-0000-0000881F0000}"/>
    <cellStyle name="Normal 26 4 3 2 2 3 2" xfId="9639" xr:uid="{00000000-0005-0000-0000-0000891F0000}"/>
    <cellStyle name="Normal 26 4 3 2 2 4" xfId="5587" xr:uid="{00000000-0005-0000-0000-00008A1F0000}"/>
    <cellStyle name="Normal 26 4 3 2 2 4 2" xfId="11408" xr:uid="{00000000-0005-0000-0000-00008B1F0000}"/>
    <cellStyle name="Normal 26 4 3 2 2 5" xfId="7870" xr:uid="{00000000-0005-0000-0000-00008C1F0000}"/>
    <cellStyle name="Normal 26 4 3 2 3" xfId="1186" xr:uid="{00000000-0005-0000-0000-00008D1F0000}"/>
    <cellStyle name="Normal 26 4 3 2 3 2" xfId="2256" xr:uid="{00000000-0005-0000-0000-00008E1F0000}"/>
    <cellStyle name="Normal 26 4 3 2 3 2 2" xfId="4649" xr:uid="{00000000-0005-0000-0000-00008F1F0000}"/>
    <cellStyle name="Normal 26 4 3 2 3 2 2 2" xfId="10674" xr:uid="{00000000-0005-0000-0000-0000901F0000}"/>
    <cellStyle name="Normal 26 4 3 2 3 2 3" xfId="7042" xr:uid="{00000000-0005-0000-0000-0000911F0000}"/>
    <cellStyle name="Normal 26 4 3 2 3 2 3 2" xfId="12443" xr:uid="{00000000-0005-0000-0000-0000921F0000}"/>
    <cellStyle name="Normal 26 4 3 2 3 2 4" xfId="8905" xr:uid="{00000000-0005-0000-0000-0000931F0000}"/>
    <cellStyle name="Normal 26 4 3 2 3 3" xfId="3579" xr:uid="{00000000-0005-0000-0000-0000941F0000}"/>
    <cellStyle name="Normal 26 4 3 2 3 3 2" xfId="9898" xr:uid="{00000000-0005-0000-0000-0000951F0000}"/>
    <cellStyle name="Normal 26 4 3 2 3 4" xfId="5972" xr:uid="{00000000-0005-0000-0000-0000961F0000}"/>
    <cellStyle name="Normal 26 4 3 2 3 4 2" xfId="11667" xr:uid="{00000000-0005-0000-0000-0000971F0000}"/>
    <cellStyle name="Normal 26 4 3 2 3 5" xfId="8129" xr:uid="{00000000-0005-0000-0000-0000981F0000}"/>
    <cellStyle name="Normal 26 4 3 2 4" xfId="1570" xr:uid="{00000000-0005-0000-0000-0000991F0000}"/>
    <cellStyle name="Normal 26 4 3 2 4 2" xfId="3963" xr:uid="{00000000-0005-0000-0000-00009A1F0000}"/>
    <cellStyle name="Normal 26 4 3 2 4 2 2" xfId="10156" xr:uid="{00000000-0005-0000-0000-00009B1F0000}"/>
    <cellStyle name="Normal 26 4 3 2 4 3" xfId="6356" xr:uid="{00000000-0005-0000-0000-00009C1F0000}"/>
    <cellStyle name="Normal 26 4 3 2 4 3 2" xfId="11925" xr:uid="{00000000-0005-0000-0000-00009D1F0000}"/>
    <cellStyle name="Normal 26 4 3 2 4 4" xfId="8387" xr:uid="{00000000-0005-0000-0000-00009E1F0000}"/>
    <cellStyle name="Normal 26 4 3 2 5" xfId="2893" xr:uid="{00000000-0005-0000-0000-00009F1F0000}"/>
    <cellStyle name="Normal 26 4 3 2 5 2" xfId="9380" xr:uid="{00000000-0005-0000-0000-0000A01F0000}"/>
    <cellStyle name="Normal 26 4 3 2 6" xfId="5286" xr:uid="{00000000-0005-0000-0000-0000A11F0000}"/>
    <cellStyle name="Normal 26 4 3 2 6 2" xfId="11149" xr:uid="{00000000-0005-0000-0000-0000A21F0000}"/>
    <cellStyle name="Normal 26 4 3 2 7" xfId="7611" xr:uid="{00000000-0005-0000-0000-0000A31F0000}"/>
    <cellStyle name="Normal 26 4 3 3" xfId="673" xr:uid="{00000000-0005-0000-0000-0000A41F0000}"/>
    <cellStyle name="Normal 26 4 3 3 2" xfId="1743" xr:uid="{00000000-0005-0000-0000-0000A51F0000}"/>
    <cellStyle name="Normal 26 4 3 3 2 2" xfId="4136" xr:uid="{00000000-0005-0000-0000-0000A61F0000}"/>
    <cellStyle name="Normal 26 4 3 3 2 2 2" xfId="10305" xr:uid="{00000000-0005-0000-0000-0000A71F0000}"/>
    <cellStyle name="Normal 26 4 3 3 2 3" xfId="6529" xr:uid="{00000000-0005-0000-0000-0000A81F0000}"/>
    <cellStyle name="Normal 26 4 3 3 2 3 2" xfId="12074" xr:uid="{00000000-0005-0000-0000-0000A91F0000}"/>
    <cellStyle name="Normal 26 4 3 3 2 4" xfId="8536" xr:uid="{00000000-0005-0000-0000-0000AA1F0000}"/>
    <cellStyle name="Normal 26 4 3 3 3" xfId="3066" xr:uid="{00000000-0005-0000-0000-0000AB1F0000}"/>
    <cellStyle name="Normal 26 4 3 3 3 2" xfId="9529" xr:uid="{00000000-0005-0000-0000-0000AC1F0000}"/>
    <cellStyle name="Normal 26 4 3 3 4" xfId="5459" xr:uid="{00000000-0005-0000-0000-0000AD1F0000}"/>
    <cellStyle name="Normal 26 4 3 3 4 2" xfId="11298" xr:uid="{00000000-0005-0000-0000-0000AE1F0000}"/>
    <cellStyle name="Normal 26 4 3 3 5" xfId="7760" xr:uid="{00000000-0005-0000-0000-0000AF1F0000}"/>
    <cellStyle name="Normal 26 4 3 4" xfId="1058" xr:uid="{00000000-0005-0000-0000-0000B01F0000}"/>
    <cellStyle name="Normal 26 4 3 4 2" xfId="2128" xr:uid="{00000000-0005-0000-0000-0000B11F0000}"/>
    <cellStyle name="Normal 26 4 3 4 2 2" xfId="4521" xr:uid="{00000000-0005-0000-0000-0000B21F0000}"/>
    <cellStyle name="Normal 26 4 3 4 2 2 2" xfId="10564" xr:uid="{00000000-0005-0000-0000-0000B31F0000}"/>
    <cellStyle name="Normal 26 4 3 4 2 3" xfId="6914" xr:uid="{00000000-0005-0000-0000-0000B41F0000}"/>
    <cellStyle name="Normal 26 4 3 4 2 3 2" xfId="12333" xr:uid="{00000000-0005-0000-0000-0000B51F0000}"/>
    <cellStyle name="Normal 26 4 3 4 2 4" xfId="8795" xr:uid="{00000000-0005-0000-0000-0000B61F0000}"/>
    <cellStyle name="Normal 26 4 3 4 3" xfId="3451" xr:uid="{00000000-0005-0000-0000-0000B71F0000}"/>
    <cellStyle name="Normal 26 4 3 4 3 2" xfId="9788" xr:uid="{00000000-0005-0000-0000-0000B81F0000}"/>
    <cellStyle name="Normal 26 4 3 4 4" xfId="5844" xr:uid="{00000000-0005-0000-0000-0000B91F0000}"/>
    <cellStyle name="Normal 26 4 3 4 4 2" xfId="11557" xr:uid="{00000000-0005-0000-0000-0000BA1F0000}"/>
    <cellStyle name="Normal 26 4 3 4 5" xfId="8019" xr:uid="{00000000-0005-0000-0000-0000BB1F0000}"/>
    <cellStyle name="Normal 26 4 3 5" xfId="1442" xr:uid="{00000000-0005-0000-0000-0000BC1F0000}"/>
    <cellStyle name="Normal 26 4 3 5 2" xfId="3835" xr:uid="{00000000-0005-0000-0000-0000BD1F0000}"/>
    <cellStyle name="Normal 26 4 3 5 2 2" xfId="10046" xr:uid="{00000000-0005-0000-0000-0000BE1F0000}"/>
    <cellStyle name="Normal 26 4 3 5 3" xfId="6228" xr:uid="{00000000-0005-0000-0000-0000BF1F0000}"/>
    <cellStyle name="Normal 26 4 3 5 3 2" xfId="11815" xr:uid="{00000000-0005-0000-0000-0000C01F0000}"/>
    <cellStyle name="Normal 26 4 3 5 4" xfId="8277" xr:uid="{00000000-0005-0000-0000-0000C11F0000}"/>
    <cellStyle name="Normal 26 4 3 6" xfId="369" xr:uid="{00000000-0005-0000-0000-0000C21F0000}"/>
    <cellStyle name="Normal 26 4 3 6 2" xfId="2765" xr:uid="{00000000-0005-0000-0000-0000C31F0000}"/>
    <cellStyle name="Normal 26 4 3 6 2 2" xfId="9270" xr:uid="{00000000-0005-0000-0000-0000C41F0000}"/>
    <cellStyle name="Normal 26 4 3 6 3" xfId="5158" xr:uid="{00000000-0005-0000-0000-0000C51F0000}"/>
    <cellStyle name="Normal 26 4 3 6 3 2" xfId="11039" xr:uid="{00000000-0005-0000-0000-0000C61F0000}"/>
    <cellStyle name="Normal 26 4 3 6 4" xfId="7501" xr:uid="{00000000-0005-0000-0000-0000C71F0000}"/>
    <cellStyle name="Normal 26 4 3 7" xfId="2510" xr:uid="{00000000-0005-0000-0000-0000C81F0000}"/>
    <cellStyle name="Normal 26 4 3 7 2" xfId="9051" xr:uid="{00000000-0005-0000-0000-0000C91F0000}"/>
    <cellStyle name="Normal 26 4 3 8" xfId="4903" xr:uid="{00000000-0005-0000-0000-0000CA1F0000}"/>
    <cellStyle name="Normal 26 4 3 8 2" xfId="10820" xr:uid="{00000000-0005-0000-0000-0000CB1F0000}"/>
    <cellStyle name="Normal 26 4 3 9" xfId="7282" xr:uid="{00000000-0005-0000-0000-0000CC1F0000}"/>
    <cellStyle name="Normal 26 4 4" xfId="196" xr:uid="{00000000-0005-0000-0000-0000CD1F0000}"/>
    <cellStyle name="Normal 26 4 4 2" xfId="715" xr:uid="{00000000-0005-0000-0000-0000CE1F0000}"/>
    <cellStyle name="Normal 26 4 4 2 2" xfId="1785" xr:uid="{00000000-0005-0000-0000-0000CF1F0000}"/>
    <cellStyle name="Normal 26 4 4 2 2 2" xfId="4178" xr:uid="{00000000-0005-0000-0000-0000D01F0000}"/>
    <cellStyle name="Normal 26 4 4 2 2 2 2" xfId="10341" xr:uid="{00000000-0005-0000-0000-0000D11F0000}"/>
    <cellStyle name="Normal 26 4 4 2 2 3" xfId="6571" xr:uid="{00000000-0005-0000-0000-0000D21F0000}"/>
    <cellStyle name="Normal 26 4 4 2 2 3 2" xfId="12110" xr:uid="{00000000-0005-0000-0000-0000D31F0000}"/>
    <cellStyle name="Normal 26 4 4 2 2 4" xfId="8572" xr:uid="{00000000-0005-0000-0000-0000D41F0000}"/>
    <cellStyle name="Normal 26 4 4 2 3" xfId="3108" xr:uid="{00000000-0005-0000-0000-0000D51F0000}"/>
    <cellStyle name="Normal 26 4 4 2 3 2" xfId="9565" xr:uid="{00000000-0005-0000-0000-0000D61F0000}"/>
    <cellStyle name="Normal 26 4 4 2 4" xfId="5501" xr:uid="{00000000-0005-0000-0000-0000D71F0000}"/>
    <cellStyle name="Normal 26 4 4 2 4 2" xfId="11334" xr:uid="{00000000-0005-0000-0000-0000D81F0000}"/>
    <cellStyle name="Normal 26 4 4 2 5" xfId="7796" xr:uid="{00000000-0005-0000-0000-0000D91F0000}"/>
    <cellStyle name="Normal 26 4 4 3" xfId="1100" xr:uid="{00000000-0005-0000-0000-0000DA1F0000}"/>
    <cellStyle name="Normal 26 4 4 3 2" xfId="2170" xr:uid="{00000000-0005-0000-0000-0000DB1F0000}"/>
    <cellStyle name="Normal 26 4 4 3 2 2" xfId="4563" xr:uid="{00000000-0005-0000-0000-0000DC1F0000}"/>
    <cellStyle name="Normal 26 4 4 3 2 2 2" xfId="10600" xr:uid="{00000000-0005-0000-0000-0000DD1F0000}"/>
    <cellStyle name="Normal 26 4 4 3 2 3" xfId="6956" xr:uid="{00000000-0005-0000-0000-0000DE1F0000}"/>
    <cellStyle name="Normal 26 4 4 3 2 3 2" xfId="12369" xr:uid="{00000000-0005-0000-0000-0000DF1F0000}"/>
    <cellStyle name="Normal 26 4 4 3 2 4" xfId="8831" xr:uid="{00000000-0005-0000-0000-0000E01F0000}"/>
    <cellStyle name="Normal 26 4 4 3 3" xfId="3493" xr:uid="{00000000-0005-0000-0000-0000E11F0000}"/>
    <cellStyle name="Normal 26 4 4 3 3 2" xfId="9824" xr:uid="{00000000-0005-0000-0000-0000E21F0000}"/>
    <cellStyle name="Normal 26 4 4 3 4" xfId="5886" xr:uid="{00000000-0005-0000-0000-0000E31F0000}"/>
    <cellStyle name="Normal 26 4 4 3 4 2" xfId="11593" xr:uid="{00000000-0005-0000-0000-0000E41F0000}"/>
    <cellStyle name="Normal 26 4 4 3 5" xfId="8055" xr:uid="{00000000-0005-0000-0000-0000E51F0000}"/>
    <cellStyle name="Normal 26 4 4 4" xfId="1484" xr:uid="{00000000-0005-0000-0000-0000E61F0000}"/>
    <cellStyle name="Normal 26 4 4 4 2" xfId="3877" xr:uid="{00000000-0005-0000-0000-0000E71F0000}"/>
    <cellStyle name="Normal 26 4 4 4 2 2" xfId="10082" xr:uid="{00000000-0005-0000-0000-0000E81F0000}"/>
    <cellStyle name="Normal 26 4 4 4 3" xfId="6270" xr:uid="{00000000-0005-0000-0000-0000E91F0000}"/>
    <cellStyle name="Normal 26 4 4 4 3 2" xfId="11851" xr:uid="{00000000-0005-0000-0000-0000EA1F0000}"/>
    <cellStyle name="Normal 26 4 4 4 4" xfId="8313" xr:uid="{00000000-0005-0000-0000-0000EB1F0000}"/>
    <cellStyle name="Normal 26 4 4 5" xfId="412" xr:uid="{00000000-0005-0000-0000-0000EC1F0000}"/>
    <cellStyle name="Normal 26 4 4 5 2" xfId="2807" xr:uid="{00000000-0005-0000-0000-0000ED1F0000}"/>
    <cellStyle name="Normal 26 4 4 5 2 2" xfId="9306" xr:uid="{00000000-0005-0000-0000-0000EE1F0000}"/>
    <cellStyle name="Normal 26 4 4 5 3" xfId="5200" xr:uid="{00000000-0005-0000-0000-0000EF1F0000}"/>
    <cellStyle name="Normal 26 4 4 5 3 2" xfId="11075" xr:uid="{00000000-0005-0000-0000-0000F01F0000}"/>
    <cellStyle name="Normal 26 4 4 5 4" xfId="7537" xr:uid="{00000000-0005-0000-0000-0000F11F0000}"/>
    <cellStyle name="Normal 26 4 4 6" xfId="2594" xr:uid="{00000000-0005-0000-0000-0000F21F0000}"/>
    <cellStyle name="Normal 26 4 4 6 2" xfId="9123" xr:uid="{00000000-0005-0000-0000-0000F31F0000}"/>
    <cellStyle name="Normal 26 4 4 7" xfId="4987" xr:uid="{00000000-0005-0000-0000-0000F41F0000}"/>
    <cellStyle name="Normal 26 4 4 7 2" xfId="10892" xr:uid="{00000000-0005-0000-0000-0000F51F0000}"/>
    <cellStyle name="Normal 26 4 4 8" xfId="7354" xr:uid="{00000000-0005-0000-0000-0000F61F0000}"/>
    <cellStyle name="Normal 26 4 5" xfId="542" xr:uid="{00000000-0005-0000-0000-0000F71F0000}"/>
    <cellStyle name="Normal 26 4 5 2" xfId="845" xr:uid="{00000000-0005-0000-0000-0000F81F0000}"/>
    <cellStyle name="Normal 26 4 5 2 2" xfId="1915" xr:uid="{00000000-0005-0000-0000-0000F91F0000}"/>
    <cellStyle name="Normal 26 4 5 2 2 2" xfId="4308" xr:uid="{00000000-0005-0000-0000-0000FA1F0000}"/>
    <cellStyle name="Normal 26 4 5 2 2 2 2" xfId="10453" xr:uid="{00000000-0005-0000-0000-0000FB1F0000}"/>
    <cellStyle name="Normal 26 4 5 2 2 3" xfId="6701" xr:uid="{00000000-0005-0000-0000-0000FC1F0000}"/>
    <cellStyle name="Normal 26 4 5 2 2 3 2" xfId="12222" xr:uid="{00000000-0005-0000-0000-0000FD1F0000}"/>
    <cellStyle name="Normal 26 4 5 2 2 4" xfId="8684" xr:uid="{00000000-0005-0000-0000-0000FE1F0000}"/>
    <cellStyle name="Normal 26 4 5 2 3" xfId="3238" xr:uid="{00000000-0005-0000-0000-0000FF1F0000}"/>
    <cellStyle name="Normal 26 4 5 2 3 2" xfId="9677" xr:uid="{00000000-0005-0000-0000-000000200000}"/>
    <cellStyle name="Normal 26 4 5 2 4" xfId="5631" xr:uid="{00000000-0005-0000-0000-000001200000}"/>
    <cellStyle name="Normal 26 4 5 2 4 2" xfId="11446" xr:uid="{00000000-0005-0000-0000-000002200000}"/>
    <cellStyle name="Normal 26 4 5 2 5" xfId="7908" xr:uid="{00000000-0005-0000-0000-000003200000}"/>
    <cellStyle name="Normal 26 4 5 3" xfId="1230" xr:uid="{00000000-0005-0000-0000-000004200000}"/>
    <cellStyle name="Normal 26 4 5 3 2" xfId="2300" xr:uid="{00000000-0005-0000-0000-000005200000}"/>
    <cellStyle name="Normal 26 4 5 3 2 2" xfId="4693" xr:uid="{00000000-0005-0000-0000-000006200000}"/>
    <cellStyle name="Normal 26 4 5 3 2 2 2" xfId="10712" xr:uid="{00000000-0005-0000-0000-000007200000}"/>
    <cellStyle name="Normal 26 4 5 3 2 3" xfId="7086" xr:uid="{00000000-0005-0000-0000-000008200000}"/>
    <cellStyle name="Normal 26 4 5 3 2 3 2" xfId="12481" xr:uid="{00000000-0005-0000-0000-000009200000}"/>
    <cellStyle name="Normal 26 4 5 3 2 4" xfId="8943" xr:uid="{00000000-0005-0000-0000-00000A200000}"/>
    <cellStyle name="Normal 26 4 5 3 3" xfId="3623" xr:uid="{00000000-0005-0000-0000-00000B200000}"/>
    <cellStyle name="Normal 26 4 5 3 3 2" xfId="9936" xr:uid="{00000000-0005-0000-0000-00000C200000}"/>
    <cellStyle name="Normal 26 4 5 3 4" xfId="6016" xr:uid="{00000000-0005-0000-0000-00000D200000}"/>
    <cellStyle name="Normal 26 4 5 3 4 2" xfId="11705" xr:uid="{00000000-0005-0000-0000-00000E200000}"/>
    <cellStyle name="Normal 26 4 5 3 5" xfId="8167" xr:uid="{00000000-0005-0000-0000-00000F200000}"/>
    <cellStyle name="Normal 26 4 5 4" xfId="1614" xr:uid="{00000000-0005-0000-0000-000010200000}"/>
    <cellStyle name="Normal 26 4 5 4 2" xfId="4007" xr:uid="{00000000-0005-0000-0000-000011200000}"/>
    <cellStyle name="Normal 26 4 5 4 2 2" xfId="10194" xr:uid="{00000000-0005-0000-0000-000012200000}"/>
    <cellStyle name="Normal 26 4 5 4 3" xfId="6400" xr:uid="{00000000-0005-0000-0000-000013200000}"/>
    <cellStyle name="Normal 26 4 5 4 3 2" xfId="11963" xr:uid="{00000000-0005-0000-0000-000014200000}"/>
    <cellStyle name="Normal 26 4 5 4 4" xfId="8425" xr:uid="{00000000-0005-0000-0000-000015200000}"/>
    <cellStyle name="Normal 26 4 5 5" xfId="2937" xr:uid="{00000000-0005-0000-0000-000016200000}"/>
    <cellStyle name="Normal 26 4 5 5 2" xfId="9418" xr:uid="{00000000-0005-0000-0000-000017200000}"/>
    <cellStyle name="Normal 26 4 5 6" xfId="5330" xr:uid="{00000000-0005-0000-0000-000018200000}"/>
    <cellStyle name="Normal 26 4 5 6 2" xfId="11187" xr:uid="{00000000-0005-0000-0000-000019200000}"/>
    <cellStyle name="Normal 26 4 5 7" xfId="7649" xr:uid="{00000000-0005-0000-0000-00001A200000}"/>
    <cellStyle name="Normal 26 4 6" xfId="587" xr:uid="{00000000-0005-0000-0000-00001B200000}"/>
    <cellStyle name="Normal 26 4 6 2" xfId="1657" xr:uid="{00000000-0005-0000-0000-00001C200000}"/>
    <cellStyle name="Normal 26 4 6 2 2" xfId="4050" xr:uid="{00000000-0005-0000-0000-00001D200000}"/>
    <cellStyle name="Normal 26 4 6 2 2 2" xfId="10231" xr:uid="{00000000-0005-0000-0000-00001E200000}"/>
    <cellStyle name="Normal 26 4 6 2 3" xfId="6443" xr:uid="{00000000-0005-0000-0000-00001F200000}"/>
    <cellStyle name="Normal 26 4 6 2 3 2" xfId="12000" xr:uid="{00000000-0005-0000-0000-000020200000}"/>
    <cellStyle name="Normal 26 4 6 2 4" xfId="8462" xr:uid="{00000000-0005-0000-0000-000021200000}"/>
    <cellStyle name="Normal 26 4 6 3" xfId="2980" xr:uid="{00000000-0005-0000-0000-000022200000}"/>
    <cellStyle name="Normal 26 4 6 3 2" xfId="9455" xr:uid="{00000000-0005-0000-0000-000023200000}"/>
    <cellStyle name="Normal 26 4 6 4" xfId="5373" xr:uid="{00000000-0005-0000-0000-000024200000}"/>
    <cellStyle name="Normal 26 4 6 4 2" xfId="11224" xr:uid="{00000000-0005-0000-0000-000025200000}"/>
    <cellStyle name="Normal 26 4 6 5" xfId="7686" xr:uid="{00000000-0005-0000-0000-000026200000}"/>
    <cellStyle name="Normal 26 4 7" xfId="972" xr:uid="{00000000-0005-0000-0000-000027200000}"/>
    <cellStyle name="Normal 26 4 7 2" xfId="2042" xr:uid="{00000000-0005-0000-0000-000028200000}"/>
    <cellStyle name="Normal 26 4 7 2 2" xfId="4435" xr:uid="{00000000-0005-0000-0000-000029200000}"/>
    <cellStyle name="Normal 26 4 7 2 2 2" xfId="10490" xr:uid="{00000000-0005-0000-0000-00002A200000}"/>
    <cellStyle name="Normal 26 4 7 2 3" xfId="6828" xr:uid="{00000000-0005-0000-0000-00002B200000}"/>
    <cellStyle name="Normal 26 4 7 2 3 2" xfId="12259" xr:uid="{00000000-0005-0000-0000-00002C200000}"/>
    <cellStyle name="Normal 26 4 7 2 4" xfId="8721" xr:uid="{00000000-0005-0000-0000-00002D200000}"/>
    <cellStyle name="Normal 26 4 7 3" xfId="3365" xr:uid="{00000000-0005-0000-0000-00002E200000}"/>
    <cellStyle name="Normal 26 4 7 3 2" xfId="9714" xr:uid="{00000000-0005-0000-0000-00002F200000}"/>
    <cellStyle name="Normal 26 4 7 4" xfId="5758" xr:uid="{00000000-0005-0000-0000-000030200000}"/>
    <cellStyle name="Normal 26 4 7 4 2" xfId="11483" xr:uid="{00000000-0005-0000-0000-000031200000}"/>
    <cellStyle name="Normal 26 4 7 5" xfId="7945" xr:uid="{00000000-0005-0000-0000-000032200000}"/>
    <cellStyle name="Normal 26 4 8" xfId="1356" xr:uid="{00000000-0005-0000-0000-000033200000}"/>
    <cellStyle name="Normal 26 4 8 2" xfId="3749" xr:uid="{00000000-0005-0000-0000-000034200000}"/>
    <cellStyle name="Normal 26 4 8 2 2" xfId="9972" xr:uid="{00000000-0005-0000-0000-000035200000}"/>
    <cellStyle name="Normal 26 4 8 3" xfId="6142" xr:uid="{00000000-0005-0000-0000-000036200000}"/>
    <cellStyle name="Normal 26 4 8 3 2" xfId="11741" xr:uid="{00000000-0005-0000-0000-000037200000}"/>
    <cellStyle name="Normal 26 4 8 4" xfId="8203" xr:uid="{00000000-0005-0000-0000-000038200000}"/>
    <cellStyle name="Normal 26 4 9" xfId="281" xr:uid="{00000000-0005-0000-0000-000039200000}"/>
    <cellStyle name="Normal 26 4 9 2" xfId="2679" xr:uid="{00000000-0005-0000-0000-00003A200000}"/>
    <cellStyle name="Normal 26 4 9 2 2" xfId="9196" xr:uid="{00000000-0005-0000-0000-00003B200000}"/>
    <cellStyle name="Normal 26 4 9 3" xfId="5072" xr:uid="{00000000-0005-0000-0000-00003C200000}"/>
    <cellStyle name="Normal 26 4 9 3 2" xfId="10965" xr:uid="{00000000-0005-0000-0000-00003D200000}"/>
    <cellStyle name="Normal 26 4 9 4" xfId="7427" xr:uid="{00000000-0005-0000-0000-00003E200000}"/>
    <cellStyle name="Normal 26 5" xfId="39" xr:uid="{00000000-0005-0000-0000-00003F200000}"/>
    <cellStyle name="Normal 26 5 10" xfId="2437" xr:uid="{00000000-0005-0000-0000-000040200000}"/>
    <cellStyle name="Normal 26 5 10 2" xfId="8990" xr:uid="{00000000-0005-0000-0000-000041200000}"/>
    <cellStyle name="Normal 26 5 11" xfId="4830" xr:uid="{00000000-0005-0000-0000-000042200000}"/>
    <cellStyle name="Normal 26 5 11 2" xfId="10759" xr:uid="{00000000-0005-0000-0000-000043200000}"/>
    <cellStyle name="Normal 26 5 12" xfId="7221" xr:uid="{00000000-0005-0000-0000-000044200000}"/>
    <cellStyle name="Normal 26 5 2" xfId="81" xr:uid="{00000000-0005-0000-0000-000045200000}"/>
    <cellStyle name="Normal 26 5 2 2" xfId="165" xr:uid="{00000000-0005-0000-0000-000046200000}"/>
    <cellStyle name="Normal 26 5 2 2 2" xfId="768" xr:uid="{00000000-0005-0000-0000-000047200000}"/>
    <cellStyle name="Normal 26 5 2 2 2 2" xfId="1838" xr:uid="{00000000-0005-0000-0000-000048200000}"/>
    <cellStyle name="Normal 26 5 2 2 2 2 2" xfId="4231" xr:uid="{00000000-0005-0000-0000-000049200000}"/>
    <cellStyle name="Normal 26 5 2 2 2 2 2 2" xfId="10388" xr:uid="{00000000-0005-0000-0000-00004A200000}"/>
    <cellStyle name="Normal 26 5 2 2 2 2 3" xfId="6624" xr:uid="{00000000-0005-0000-0000-00004B200000}"/>
    <cellStyle name="Normal 26 5 2 2 2 2 3 2" xfId="12157" xr:uid="{00000000-0005-0000-0000-00004C200000}"/>
    <cellStyle name="Normal 26 5 2 2 2 2 4" xfId="8619" xr:uid="{00000000-0005-0000-0000-00004D200000}"/>
    <cellStyle name="Normal 26 5 2 2 2 3" xfId="3161" xr:uid="{00000000-0005-0000-0000-00004E200000}"/>
    <cellStyle name="Normal 26 5 2 2 2 3 2" xfId="9612" xr:uid="{00000000-0005-0000-0000-00004F200000}"/>
    <cellStyle name="Normal 26 5 2 2 2 4" xfId="5554" xr:uid="{00000000-0005-0000-0000-000050200000}"/>
    <cellStyle name="Normal 26 5 2 2 2 4 2" xfId="11381" xr:uid="{00000000-0005-0000-0000-000051200000}"/>
    <cellStyle name="Normal 26 5 2 2 2 5" xfId="7843" xr:uid="{00000000-0005-0000-0000-000052200000}"/>
    <cellStyle name="Normal 26 5 2 2 3" xfId="1153" xr:uid="{00000000-0005-0000-0000-000053200000}"/>
    <cellStyle name="Normal 26 5 2 2 3 2" xfId="2223" xr:uid="{00000000-0005-0000-0000-000054200000}"/>
    <cellStyle name="Normal 26 5 2 2 3 2 2" xfId="4616" xr:uid="{00000000-0005-0000-0000-000055200000}"/>
    <cellStyle name="Normal 26 5 2 2 3 2 2 2" xfId="10647" xr:uid="{00000000-0005-0000-0000-000056200000}"/>
    <cellStyle name="Normal 26 5 2 2 3 2 3" xfId="7009" xr:uid="{00000000-0005-0000-0000-000057200000}"/>
    <cellStyle name="Normal 26 5 2 2 3 2 3 2" xfId="12416" xr:uid="{00000000-0005-0000-0000-000058200000}"/>
    <cellStyle name="Normal 26 5 2 2 3 2 4" xfId="8878" xr:uid="{00000000-0005-0000-0000-000059200000}"/>
    <cellStyle name="Normal 26 5 2 2 3 3" xfId="3546" xr:uid="{00000000-0005-0000-0000-00005A200000}"/>
    <cellStyle name="Normal 26 5 2 2 3 3 2" xfId="9871" xr:uid="{00000000-0005-0000-0000-00005B200000}"/>
    <cellStyle name="Normal 26 5 2 2 3 4" xfId="5939" xr:uid="{00000000-0005-0000-0000-00005C200000}"/>
    <cellStyle name="Normal 26 5 2 2 3 4 2" xfId="11640" xr:uid="{00000000-0005-0000-0000-00005D200000}"/>
    <cellStyle name="Normal 26 5 2 2 3 5" xfId="8102" xr:uid="{00000000-0005-0000-0000-00005E200000}"/>
    <cellStyle name="Normal 26 5 2 2 4" xfId="1537" xr:uid="{00000000-0005-0000-0000-00005F200000}"/>
    <cellStyle name="Normal 26 5 2 2 4 2" xfId="3930" xr:uid="{00000000-0005-0000-0000-000060200000}"/>
    <cellStyle name="Normal 26 5 2 2 4 2 2" xfId="10129" xr:uid="{00000000-0005-0000-0000-000061200000}"/>
    <cellStyle name="Normal 26 5 2 2 4 3" xfId="6323" xr:uid="{00000000-0005-0000-0000-000062200000}"/>
    <cellStyle name="Normal 26 5 2 2 4 3 2" xfId="11898" xr:uid="{00000000-0005-0000-0000-000063200000}"/>
    <cellStyle name="Normal 26 5 2 2 4 4" xfId="8360" xr:uid="{00000000-0005-0000-0000-000064200000}"/>
    <cellStyle name="Normal 26 5 2 2 5" xfId="465" xr:uid="{00000000-0005-0000-0000-000065200000}"/>
    <cellStyle name="Normal 26 5 2 2 5 2" xfId="2860" xr:uid="{00000000-0005-0000-0000-000066200000}"/>
    <cellStyle name="Normal 26 5 2 2 5 2 2" xfId="9353" xr:uid="{00000000-0005-0000-0000-000067200000}"/>
    <cellStyle name="Normal 26 5 2 2 5 3" xfId="5253" xr:uid="{00000000-0005-0000-0000-000068200000}"/>
    <cellStyle name="Normal 26 5 2 2 5 3 2" xfId="11122" xr:uid="{00000000-0005-0000-0000-000069200000}"/>
    <cellStyle name="Normal 26 5 2 2 5 4" xfId="7584" xr:uid="{00000000-0005-0000-0000-00006A200000}"/>
    <cellStyle name="Normal 26 5 2 2 6" xfId="2563" xr:uid="{00000000-0005-0000-0000-00006B200000}"/>
    <cellStyle name="Normal 26 5 2 2 6 2" xfId="9098" xr:uid="{00000000-0005-0000-0000-00006C200000}"/>
    <cellStyle name="Normal 26 5 2 2 7" xfId="4956" xr:uid="{00000000-0005-0000-0000-00006D200000}"/>
    <cellStyle name="Normal 26 5 2 2 7 2" xfId="10867" xr:uid="{00000000-0005-0000-0000-00006E200000}"/>
    <cellStyle name="Normal 26 5 2 2 8" xfId="7329" xr:uid="{00000000-0005-0000-0000-00006F200000}"/>
    <cellStyle name="Normal 26 5 2 3" xfId="249" xr:uid="{00000000-0005-0000-0000-000070200000}"/>
    <cellStyle name="Normal 26 5 2 3 2" xfId="1710" xr:uid="{00000000-0005-0000-0000-000071200000}"/>
    <cellStyle name="Normal 26 5 2 3 2 2" xfId="4103" xr:uid="{00000000-0005-0000-0000-000072200000}"/>
    <cellStyle name="Normal 26 5 2 3 2 2 2" xfId="10278" xr:uid="{00000000-0005-0000-0000-000073200000}"/>
    <cellStyle name="Normal 26 5 2 3 2 3" xfId="6496" xr:uid="{00000000-0005-0000-0000-000074200000}"/>
    <cellStyle name="Normal 26 5 2 3 2 3 2" xfId="12047" xr:uid="{00000000-0005-0000-0000-000075200000}"/>
    <cellStyle name="Normal 26 5 2 3 2 4" xfId="8509" xr:uid="{00000000-0005-0000-0000-000076200000}"/>
    <cellStyle name="Normal 26 5 2 3 3" xfId="640" xr:uid="{00000000-0005-0000-0000-000077200000}"/>
    <cellStyle name="Normal 26 5 2 3 3 2" xfId="3033" xr:uid="{00000000-0005-0000-0000-000078200000}"/>
    <cellStyle name="Normal 26 5 2 3 3 2 2" xfId="9502" xr:uid="{00000000-0005-0000-0000-000079200000}"/>
    <cellStyle name="Normal 26 5 2 3 3 3" xfId="5426" xr:uid="{00000000-0005-0000-0000-00007A200000}"/>
    <cellStyle name="Normal 26 5 2 3 3 3 2" xfId="11271" xr:uid="{00000000-0005-0000-0000-00007B200000}"/>
    <cellStyle name="Normal 26 5 2 3 3 4" xfId="7733" xr:uid="{00000000-0005-0000-0000-00007C200000}"/>
    <cellStyle name="Normal 26 5 2 3 4" xfId="2647" xr:uid="{00000000-0005-0000-0000-00007D200000}"/>
    <cellStyle name="Normal 26 5 2 3 4 2" xfId="9170" xr:uid="{00000000-0005-0000-0000-00007E200000}"/>
    <cellStyle name="Normal 26 5 2 3 5" xfId="5040" xr:uid="{00000000-0005-0000-0000-00007F200000}"/>
    <cellStyle name="Normal 26 5 2 3 5 2" xfId="10939" xr:uid="{00000000-0005-0000-0000-000080200000}"/>
    <cellStyle name="Normal 26 5 2 3 6" xfId="7401" xr:uid="{00000000-0005-0000-0000-000081200000}"/>
    <cellStyle name="Normal 26 5 2 4" xfId="1025" xr:uid="{00000000-0005-0000-0000-000082200000}"/>
    <cellStyle name="Normal 26 5 2 4 2" xfId="2095" xr:uid="{00000000-0005-0000-0000-000083200000}"/>
    <cellStyle name="Normal 26 5 2 4 2 2" xfId="4488" xr:uid="{00000000-0005-0000-0000-000084200000}"/>
    <cellStyle name="Normal 26 5 2 4 2 2 2" xfId="10537" xr:uid="{00000000-0005-0000-0000-000085200000}"/>
    <cellStyle name="Normal 26 5 2 4 2 3" xfId="6881" xr:uid="{00000000-0005-0000-0000-000086200000}"/>
    <cellStyle name="Normal 26 5 2 4 2 3 2" xfId="12306" xr:uid="{00000000-0005-0000-0000-000087200000}"/>
    <cellStyle name="Normal 26 5 2 4 2 4" xfId="8768" xr:uid="{00000000-0005-0000-0000-000088200000}"/>
    <cellStyle name="Normal 26 5 2 4 3" xfId="3418" xr:uid="{00000000-0005-0000-0000-000089200000}"/>
    <cellStyle name="Normal 26 5 2 4 3 2" xfId="9761" xr:uid="{00000000-0005-0000-0000-00008A200000}"/>
    <cellStyle name="Normal 26 5 2 4 4" xfId="5811" xr:uid="{00000000-0005-0000-0000-00008B200000}"/>
    <cellStyle name="Normal 26 5 2 4 4 2" xfId="11530" xr:uid="{00000000-0005-0000-0000-00008C200000}"/>
    <cellStyle name="Normal 26 5 2 4 5" xfId="7992" xr:uid="{00000000-0005-0000-0000-00008D200000}"/>
    <cellStyle name="Normal 26 5 2 5" xfId="1409" xr:uid="{00000000-0005-0000-0000-00008E200000}"/>
    <cellStyle name="Normal 26 5 2 5 2" xfId="3802" xr:uid="{00000000-0005-0000-0000-00008F200000}"/>
    <cellStyle name="Normal 26 5 2 5 2 2" xfId="10019" xr:uid="{00000000-0005-0000-0000-000090200000}"/>
    <cellStyle name="Normal 26 5 2 5 3" xfId="6195" xr:uid="{00000000-0005-0000-0000-000091200000}"/>
    <cellStyle name="Normal 26 5 2 5 3 2" xfId="11788" xr:uid="{00000000-0005-0000-0000-000092200000}"/>
    <cellStyle name="Normal 26 5 2 5 4" xfId="8250" xr:uid="{00000000-0005-0000-0000-000093200000}"/>
    <cellStyle name="Normal 26 5 2 6" xfId="334" xr:uid="{00000000-0005-0000-0000-000094200000}"/>
    <cellStyle name="Normal 26 5 2 6 2" xfId="2732" xr:uid="{00000000-0005-0000-0000-000095200000}"/>
    <cellStyle name="Normal 26 5 2 6 2 2" xfId="9243" xr:uid="{00000000-0005-0000-0000-000096200000}"/>
    <cellStyle name="Normal 26 5 2 6 3" xfId="5125" xr:uid="{00000000-0005-0000-0000-000097200000}"/>
    <cellStyle name="Normal 26 5 2 6 3 2" xfId="11012" xr:uid="{00000000-0005-0000-0000-000098200000}"/>
    <cellStyle name="Normal 26 5 2 6 4" xfId="7474" xr:uid="{00000000-0005-0000-0000-000099200000}"/>
    <cellStyle name="Normal 26 5 2 7" xfId="2479" xr:uid="{00000000-0005-0000-0000-00009A200000}"/>
    <cellStyle name="Normal 26 5 2 7 2" xfId="9026" xr:uid="{00000000-0005-0000-0000-00009B200000}"/>
    <cellStyle name="Normal 26 5 2 8" xfId="4872" xr:uid="{00000000-0005-0000-0000-00009C200000}"/>
    <cellStyle name="Normal 26 5 2 8 2" xfId="10795" xr:uid="{00000000-0005-0000-0000-00009D200000}"/>
    <cellStyle name="Normal 26 5 2 9" xfId="7257" xr:uid="{00000000-0005-0000-0000-00009E200000}"/>
    <cellStyle name="Normal 26 5 3" xfId="123" xr:uid="{00000000-0005-0000-0000-00009F200000}"/>
    <cellStyle name="Normal 26 5 3 2" xfId="509" xr:uid="{00000000-0005-0000-0000-0000A0200000}"/>
    <cellStyle name="Normal 26 5 3 2 2" xfId="812" xr:uid="{00000000-0005-0000-0000-0000A1200000}"/>
    <cellStyle name="Normal 26 5 3 2 2 2" xfId="1882" xr:uid="{00000000-0005-0000-0000-0000A2200000}"/>
    <cellStyle name="Normal 26 5 3 2 2 2 2" xfId="4275" xr:uid="{00000000-0005-0000-0000-0000A3200000}"/>
    <cellStyle name="Normal 26 5 3 2 2 2 2 2" xfId="10426" xr:uid="{00000000-0005-0000-0000-0000A4200000}"/>
    <cellStyle name="Normal 26 5 3 2 2 2 3" xfId="6668" xr:uid="{00000000-0005-0000-0000-0000A5200000}"/>
    <cellStyle name="Normal 26 5 3 2 2 2 3 2" xfId="12195" xr:uid="{00000000-0005-0000-0000-0000A6200000}"/>
    <cellStyle name="Normal 26 5 3 2 2 2 4" xfId="8657" xr:uid="{00000000-0005-0000-0000-0000A7200000}"/>
    <cellStyle name="Normal 26 5 3 2 2 3" xfId="3205" xr:uid="{00000000-0005-0000-0000-0000A8200000}"/>
    <cellStyle name="Normal 26 5 3 2 2 3 2" xfId="9650" xr:uid="{00000000-0005-0000-0000-0000A9200000}"/>
    <cellStyle name="Normal 26 5 3 2 2 4" xfId="5598" xr:uid="{00000000-0005-0000-0000-0000AA200000}"/>
    <cellStyle name="Normal 26 5 3 2 2 4 2" xfId="11419" xr:uid="{00000000-0005-0000-0000-0000AB200000}"/>
    <cellStyle name="Normal 26 5 3 2 2 5" xfId="7881" xr:uid="{00000000-0005-0000-0000-0000AC200000}"/>
    <cellStyle name="Normal 26 5 3 2 3" xfId="1197" xr:uid="{00000000-0005-0000-0000-0000AD200000}"/>
    <cellStyle name="Normal 26 5 3 2 3 2" xfId="2267" xr:uid="{00000000-0005-0000-0000-0000AE200000}"/>
    <cellStyle name="Normal 26 5 3 2 3 2 2" xfId="4660" xr:uid="{00000000-0005-0000-0000-0000AF200000}"/>
    <cellStyle name="Normal 26 5 3 2 3 2 2 2" xfId="10685" xr:uid="{00000000-0005-0000-0000-0000B0200000}"/>
    <cellStyle name="Normal 26 5 3 2 3 2 3" xfId="7053" xr:uid="{00000000-0005-0000-0000-0000B1200000}"/>
    <cellStyle name="Normal 26 5 3 2 3 2 3 2" xfId="12454" xr:uid="{00000000-0005-0000-0000-0000B2200000}"/>
    <cellStyle name="Normal 26 5 3 2 3 2 4" xfId="8916" xr:uid="{00000000-0005-0000-0000-0000B3200000}"/>
    <cellStyle name="Normal 26 5 3 2 3 3" xfId="3590" xr:uid="{00000000-0005-0000-0000-0000B4200000}"/>
    <cellStyle name="Normal 26 5 3 2 3 3 2" xfId="9909" xr:uid="{00000000-0005-0000-0000-0000B5200000}"/>
    <cellStyle name="Normal 26 5 3 2 3 4" xfId="5983" xr:uid="{00000000-0005-0000-0000-0000B6200000}"/>
    <cellStyle name="Normal 26 5 3 2 3 4 2" xfId="11678" xr:uid="{00000000-0005-0000-0000-0000B7200000}"/>
    <cellStyle name="Normal 26 5 3 2 3 5" xfId="8140" xr:uid="{00000000-0005-0000-0000-0000B8200000}"/>
    <cellStyle name="Normal 26 5 3 2 4" xfId="1581" xr:uid="{00000000-0005-0000-0000-0000B9200000}"/>
    <cellStyle name="Normal 26 5 3 2 4 2" xfId="3974" xr:uid="{00000000-0005-0000-0000-0000BA200000}"/>
    <cellStyle name="Normal 26 5 3 2 4 2 2" xfId="10167" xr:uid="{00000000-0005-0000-0000-0000BB200000}"/>
    <cellStyle name="Normal 26 5 3 2 4 3" xfId="6367" xr:uid="{00000000-0005-0000-0000-0000BC200000}"/>
    <cellStyle name="Normal 26 5 3 2 4 3 2" xfId="11936" xr:uid="{00000000-0005-0000-0000-0000BD200000}"/>
    <cellStyle name="Normal 26 5 3 2 4 4" xfId="8398" xr:uid="{00000000-0005-0000-0000-0000BE200000}"/>
    <cellStyle name="Normal 26 5 3 2 5" xfId="2904" xr:uid="{00000000-0005-0000-0000-0000BF200000}"/>
    <cellStyle name="Normal 26 5 3 2 5 2" xfId="9391" xr:uid="{00000000-0005-0000-0000-0000C0200000}"/>
    <cellStyle name="Normal 26 5 3 2 6" xfId="5297" xr:uid="{00000000-0005-0000-0000-0000C1200000}"/>
    <cellStyle name="Normal 26 5 3 2 6 2" xfId="11160" xr:uid="{00000000-0005-0000-0000-0000C2200000}"/>
    <cellStyle name="Normal 26 5 3 2 7" xfId="7622" xr:uid="{00000000-0005-0000-0000-0000C3200000}"/>
    <cellStyle name="Normal 26 5 3 3" xfId="684" xr:uid="{00000000-0005-0000-0000-0000C4200000}"/>
    <cellStyle name="Normal 26 5 3 3 2" xfId="1754" xr:uid="{00000000-0005-0000-0000-0000C5200000}"/>
    <cellStyle name="Normal 26 5 3 3 2 2" xfId="4147" xr:uid="{00000000-0005-0000-0000-0000C6200000}"/>
    <cellStyle name="Normal 26 5 3 3 2 2 2" xfId="10316" xr:uid="{00000000-0005-0000-0000-0000C7200000}"/>
    <cellStyle name="Normal 26 5 3 3 2 3" xfId="6540" xr:uid="{00000000-0005-0000-0000-0000C8200000}"/>
    <cellStyle name="Normal 26 5 3 3 2 3 2" xfId="12085" xr:uid="{00000000-0005-0000-0000-0000C9200000}"/>
    <cellStyle name="Normal 26 5 3 3 2 4" xfId="8547" xr:uid="{00000000-0005-0000-0000-0000CA200000}"/>
    <cellStyle name="Normal 26 5 3 3 3" xfId="3077" xr:uid="{00000000-0005-0000-0000-0000CB200000}"/>
    <cellStyle name="Normal 26 5 3 3 3 2" xfId="9540" xr:uid="{00000000-0005-0000-0000-0000CC200000}"/>
    <cellStyle name="Normal 26 5 3 3 4" xfId="5470" xr:uid="{00000000-0005-0000-0000-0000CD200000}"/>
    <cellStyle name="Normal 26 5 3 3 4 2" xfId="11309" xr:uid="{00000000-0005-0000-0000-0000CE200000}"/>
    <cellStyle name="Normal 26 5 3 3 5" xfId="7771" xr:uid="{00000000-0005-0000-0000-0000CF200000}"/>
    <cellStyle name="Normal 26 5 3 4" xfId="1069" xr:uid="{00000000-0005-0000-0000-0000D0200000}"/>
    <cellStyle name="Normal 26 5 3 4 2" xfId="2139" xr:uid="{00000000-0005-0000-0000-0000D1200000}"/>
    <cellStyle name="Normal 26 5 3 4 2 2" xfId="4532" xr:uid="{00000000-0005-0000-0000-0000D2200000}"/>
    <cellStyle name="Normal 26 5 3 4 2 2 2" xfId="10575" xr:uid="{00000000-0005-0000-0000-0000D3200000}"/>
    <cellStyle name="Normal 26 5 3 4 2 3" xfId="6925" xr:uid="{00000000-0005-0000-0000-0000D4200000}"/>
    <cellStyle name="Normal 26 5 3 4 2 3 2" xfId="12344" xr:uid="{00000000-0005-0000-0000-0000D5200000}"/>
    <cellStyle name="Normal 26 5 3 4 2 4" xfId="8806" xr:uid="{00000000-0005-0000-0000-0000D6200000}"/>
    <cellStyle name="Normal 26 5 3 4 3" xfId="3462" xr:uid="{00000000-0005-0000-0000-0000D7200000}"/>
    <cellStyle name="Normal 26 5 3 4 3 2" xfId="9799" xr:uid="{00000000-0005-0000-0000-0000D8200000}"/>
    <cellStyle name="Normal 26 5 3 4 4" xfId="5855" xr:uid="{00000000-0005-0000-0000-0000D9200000}"/>
    <cellStyle name="Normal 26 5 3 4 4 2" xfId="11568" xr:uid="{00000000-0005-0000-0000-0000DA200000}"/>
    <cellStyle name="Normal 26 5 3 4 5" xfId="8030" xr:uid="{00000000-0005-0000-0000-0000DB200000}"/>
    <cellStyle name="Normal 26 5 3 5" xfId="1453" xr:uid="{00000000-0005-0000-0000-0000DC200000}"/>
    <cellStyle name="Normal 26 5 3 5 2" xfId="3846" xr:uid="{00000000-0005-0000-0000-0000DD200000}"/>
    <cellStyle name="Normal 26 5 3 5 2 2" xfId="10057" xr:uid="{00000000-0005-0000-0000-0000DE200000}"/>
    <cellStyle name="Normal 26 5 3 5 3" xfId="6239" xr:uid="{00000000-0005-0000-0000-0000DF200000}"/>
    <cellStyle name="Normal 26 5 3 5 3 2" xfId="11826" xr:uid="{00000000-0005-0000-0000-0000E0200000}"/>
    <cellStyle name="Normal 26 5 3 5 4" xfId="8288" xr:uid="{00000000-0005-0000-0000-0000E1200000}"/>
    <cellStyle name="Normal 26 5 3 6" xfId="380" xr:uid="{00000000-0005-0000-0000-0000E2200000}"/>
    <cellStyle name="Normal 26 5 3 6 2" xfId="2776" xr:uid="{00000000-0005-0000-0000-0000E3200000}"/>
    <cellStyle name="Normal 26 5 3 6 2 2" xfId="9281" xr:uid="{00000000-0005-0000-0000-0000E4200000}"/>
    <cellStyle name="Normal 26 5 3 6 3" xfId="5169" xr:uid="{00000000-0005-0000-0000-0000E5200000}"/>
    <cellStyle name="Normal 26 5 3 6 3 2" xfId="11050" xr:uid="{00000000-0005-0000-0000-0000E6200000}"/>
    <cellStyle name="Normal 26 5 3 6 4" xfId="7512" xr:uid="{00000000-0005-0000-0000-0000E7200000}"/>
    <cellStyle name="Normal 26 5 3 7" xfId="2521" xr:uid="{00000000-0005-0000-0000-0000E8200000}"/>
    <cellStyle name="Normal 26 5 3 7 2" xfId="9062" xr:uid="{00000000-0005-0000-0000-0000E9200000}"/>
    <cellStyle name="Normal 26 5 3 8" xfId="4914" xr:uid="{00000000-0005-0000-0000-0000EA200000}"/>
    <cellStyle name="Normal 26 5 3 8 2" xfId="10831" xr:uid="{00000000-0005-0000-0000-0000EB200000}"/>
    <cellStyle name="Normal 26 5 3 9" xfId="7293" xr:uid="{00000000-0005-0000-0000-0000EC200000}"/>
    <cellStyle name="Normal 26 5 4" xfId="207" xr:uid="{00000000-0005-0000-0000-0000ED200000}"/>
    <cellStyle name="Normal 26 5 4 2" xfId="726" xr:uid="{00000000-0005-0000-0000-0000EE200000}"/>
    <cellStyle name="Normal 26 5 4 2 2" xfId="1796" xr:uid="{00000000-0005-0000-0000-0000EF200000}"/>
    <cellStyle name="Normal 26 5 4 2 2 2" xfId="4189" xr:uid="{00000000-0005-0000-0000-0000F0200000}"/>
    <cellStyle name="Normal 26 5 4 2 2 2 2" xfId="10352" xr:uid="{00000000-0005-0000-0000-0000F1200000}"/>
    <cellStyle name="Normal 26 5 4 2 2 3" xfId="6582" xr:uid="{00000000-0005-0000-0000-0000F2200000}"/>
    <cellStyle name="Normal 26 5 4 2 2 3 2" xfId="12121" xr:uid="{00000000-0005-0000-0000-0000F3200000}"/>
    <cellStyle name="Normal 26 5 4 2 2 4" xfId="8583" xr:uid="{00000000-0005-0000-0000-0000F4200000}"/>
    <cellStyle name="Normal 26 5 4 2 3" xfId="3119" xr:uid="{00000000-0005-0000-0000-0000F5200000}"/>
    <cellStyle name="Normal 26 5 4 2 3 2" xfId="9576" xr:uid="{00000000-0005-0000-0000-0000F6200000}"/>
    <cellStyle name="Normal 26 5 4 2 4" xfId="5512" xr:uid="{00000000-0005-0000-0000-0000F7200000}"/>
    <cellStyle name="Normal 26 5 4 2 4 2" xfId="11345" xr:uid="{00000000-0005-0000-0000-0000F8200000}"/>
    <cellStyle name="Normal 26 5 4 2 5" xfId="7807" xr:uid="{00000000-0005-0000-0000-0000F9200000}"/>
    <cellStyle name="Normal 26 5 4 3" xfId="1111" xr:uid="{00000000-0005-0000-0000-0000FA200000}"/>
    <cellStyle name="Normal 26 5 4 3 2" xfId="2181" xr:uid="{00000000-0005-0000-0000-0000FB200000}"/>
    <cellStyle name="Normal 26 5 4 3 2 2" xfId="4574" xr:uid="{00000000-0005-0000-0000-0000FC200000}"/>
    <cellStyle name="Normal 26 5 4 3 2 2 2" xfId="10611" xr:uid="{00000000-0005-0000-0000-0000FD200000}"/>
    <cellStyle name="Normal 26 5 4 3 2 3" xfId="6967" xr:uid="{00000000-0005-0000-0000-0000FE200000}"/>
    <cellStyle name="Normal 26 5 4 3 2 3 2" xfId="12380" xr:uid="{00000000-0005-0000-0000-0000FF200000}"/>
    <cellStyle name="Normal 26 5 4 3 2 4" xfId="8842" xr:uid="{00000000-0005-0000-0000-000000210000}"/>
    <cellStyle name="Normal 26 5 4 3 3" xfId="3504" xr:uid="{00000000-0005-0000-0000-000001210000}"/>
    <cellStyle name="Normal 26 5 4 3 3 2" xfId="9835" xr:uid="{00000000-0005-0000-0000-000002210000}"/>
    <cellStyle name="Normal 26 5 4 3 4" xfId="5897" xr:uid="{00000000-0005-0000-0000-000003210000}"/>
    <cellStyle name="Normal 26 5 4 3 4 2" xfId="11604" xr:uid="{00000000-0005-0000-0000-000004210000}"/>
    <cellStyle name="Normal 26 5 4 3 5" xfId="8066" xr:uid="{00000000-0005-0000-0000-000005210000}"/>
    <cellStyle name="Normal 26 5 4 4" xfId="1495" xr:uid="{00000000-0005-0000-0000-000006210000}"/>
    <cellStyle name="Normal 26 5 4 4 2" xfId="3888" xr:uid="{00000000-0005-0000-0000-000007210000}"/>
    <cellStyle name="Normal 26 5 4 4 2 2" xfId="10093" xr:uid="{00000000-0005-0000-0000-000008210000}"/>
    <cellStyle name="Normal 26 5 4 4 3" xfId="6281" xr:uid="{00000000-0005-0000-0000-000009210000}"/>
    <cellStyle name="Normal 26 5 4 4 3 2" xfId="11862" xr:uid="{00000000-0005-0000-0000-00000A210000}"/>
    <cellStyle name="Normal 26 5 4 4 4" xfId="8324" xr:uid="{00000000-0005-0000-0000-00000B210000}"/>
    <cellStyle name="Normal 26 5 4 5" xfId="423" xr:uid="{00000000-0005-0000-0000-00000C210000}"/>
    <cellStyle name="Normal 26 5 4 5 2" xfId="2818" xr:uid="{00000000-0005-0000-0000-00000D210000}"/>
    <cellStyle name="Normal 26 5 4 5 2 2" xfId="9317" xr:uid="{00000000-0005-0000-0000-00000E210000}"/>
    <cellStyle name="Normal 26 5 4 5 3" xfId="5211" xr:uid="{00000000-0005-0000-0000-00000F210000}"/>
    <cellStyle name="Normal 26 5 4 5 3 2" xfId="11086" xr:uid="{00000000-0005-0000-0000-000010210000}"/>
    <cellStyle name="Normal 26 5 4 5 4" xfId="7548" xr:uid="{00000000-0005-0000-0000-000011210000}"/>
    <cellStyle name="Normal 26 5 4 6" xfId="2605" xr:uid="{00000000-0005-0000-0000-000012210000}"/>
    <cellStyle name="Normal 26 5 4 6 2" xfId="9134" xr:uid="{00000000-0005-0000-0000-000013210000}"/>
    <cellStyle name="Normal 26 5 4 7" xfId="4998" xr:uid="{00000000-0005-0000-0000-000014210000}"/>
    <cellStyle name="Normal 26 5 4 7 2" xfId="10903" xr:uid="{00000000-0005-0000-0000-000015210000}"/>
    <cellStyle name="Normal 26 5 4 8" xfId="7365" xr:uid="{00000000-0005-0000-0000-000016210000}"/>
    <cellStyle name="Normal 26 5 5" xfId="553" xr:uid="{00000000-0005-0000-0000-000017210000}"/>
    <cellStyle name="Normal 26 5 5 2" xfId="856" xr:uid="{00000000-0005-0000-0000-000018210000}"/>
    <cellStyle name="Normal 26 5 5 2 2" xfId="1926" xr:uid="{00000000-0005-0000-0000-000019210000}"/>
    <cellStyle name="Normal 26 5 5 2 2 2" xfId="4319" xr:uid="{00000000-0005-0000-0000-00001A210000}"/>
    <cellStyle name="Normal 26 5 5 2 2 2 2" xfId="10464" xr:uid="{00000000-0005-0000-0000-00001B210000}"/>
    <cellStyle name="Normal 26 5 5 2 2 3" xfId="6712" xr:uid="{00000000-0005-0000-0000-00001C210000}"/>
    <cellStyle name="Normal 26 5 5 2 2 3 2" xfId="12233" xr:uid="{00000000-0005-0000-0000-00001D210000}"/>
    <cellStyle name="Normal 26 5 5 2 2 4" xfId="8695" xr:uid="{00000000-0005-0000-0000-00001E210000}"/>
    <cellStyle name="Normal 26 5 5 2 3" xfId="3249" xr:uid="{00000000-0005-0000-0000-00001F210000}"/>
    <cellStyle name="Normal 26 5 5 2 3 2" xfId="9688" xr:uid="{00000000-0005-0000-0000-000020210000}"/>
    <cellStyle name="Normal 26 5 5 2 4" xfId="5642" xr:uid="{00000000-0005-0000-0000-000021210000}"/>
    <cellStyle name="Normal 26 5 5 2 4 2" xfId="11457" xr:uid="{00000000-0005-0000-0000-000022210000}"/>
    <cellStyle name="Normal 26 5 5 2 5" xfId="7919" xr:uid="{00000000-0005-0000-0000-000023210000}"/>
    <cellStyle name="Normal 26 5 5 3" xfId="1241" xr:uid="{00000000-0005-0000-0000-000024210000}"/>
    <cellStyle name="Normal 26 5 5 3 2" xfId="2311" xr:uid="{00000000-0005-0000-0000-000025210000}"/>
    <cellStyle name="Normal 26 5 5 3 2 2" xfId="4704" xr:uid="{00000000-0005-0000-0000-000026210000}"/>
    <cellStyle name="Normal 26 5 5 3 2 2 2" xfId="10723" xr:uid="{00000000-0005-0000-0000-000027210000}"/>
    <cellStyle name="Normal 26 5 5 3 2 3" xfId="7097" xr:uid="{00000000-0005-0000-0000-000028210000}"/>
    <cellStyle name="Normal 26 5 5 3 2 3 2" xfId="12492" xr:uid="{00000000-0005-0000-0000-000029210000}"/>
    <cellStyle name="Normal 26 5 5 3 2 4" xfId="8954" xr:uid="{00000000-0005-0000-0000-00002A210000}"/>
    <cellStyle name="Normal 26 5 5 3 3" xfId="3634" xr:uid="{00000000-0005-0000-0000-00002B210000}"/>
    <cellStyle name="Normal 26 5 5 3 3 2" xfId="9947" xr:uid="{00000000-0005-0000-0000-00002C210000}"/>
    <cellStyle name="Normal 26 5 5 3 4" xfId="6027" xr:uid="{00000000-0005-0000-0000-00002D210000}"/>
    <cellStyle name="Normal 26 5 5 3 4 2" xfId="11716" xr:uid="{00000000-0005-0000-0000-00002E210000}"/>
    <cellStyle name="Normal 26 5 5 3 5" xfId="8178" xr:uid="{00000000-0005-0000-0000-00002F210000}"/>
    <cellStyle name="Normal 26 5 5 4" xfId="1625" xr:uid="{00000000-0005-0000-0000-000030210000}"/>
    <cellStyle name="Normal 26 5 5 4 2" xfId="4018" xr:uid="{00000000-0005-0000-0000-000031210000}"/>
    <cellStyle name="Normal 26 5 5 4 2 2" xfId="10205" xr:uid="{00000000-0005-0000-0000-000032210000}"/>
    <cellStyle name="Normal 26 5 5 4 3" xfId="6411" xr:uid="{00000000-0005-0000-0000-000033210000}"/>
    <cellStyle name="Normal 26 5 5 4 3 2" xfId="11974" xr:uid="{00000000-0005-0000-0000-000034210000}"/>
    <cellStyle name="Normal 26 5 5 4 4" xfId="8436" xr:uid="{00000000-0005-0000-0000-000035210000}"/>
    <cellStyle name="Normal 26 5 5 5" xfId="2948" xr:uid="{00000000-0005-0000-0000-000036210000}"/>
    <cellStyle name="Normal 26 5 5 5 2" xfId="9429" xr:uid="{00000000-0005-0000-0000-000037210000}"/>
    <cellStyle name="Normal 26 5 5 6" xfId="5341" xr:uid="{00000000-0005-0000-0000-000038210000}"/>
    <cellStyle name="Normal 26 5 5 6 2" xfId="11198" xr:uid="{00000000-0005-0000-0000-000039210000}"/>
    <cellStyle name="Normal 26 5 5 7" xfId="7660" xr:uid="{00000000-0005-0000-0000-00003A210000}"/>
    <cellStyle name="Normal 26 5 6" xfId="598" xr:uid="{00000000-0005-0000-0000-00003B210000}"/>
    <cellStyle name="Normal 26 5 6 2" xfId="1668" xr:uid="{00000000-0005-0000-0000-00003C210000}"/>
    <cellStyle name="Normal 26 5 6 2 2" xfId="4061" xr:uid="{00000000-0005-0000-0000-00003D210000}"/>
    <cellStyle name="Normal 26 5 6 2 2 2" xfId="10242" xr:uid="{00000000-0005-0000-0000-00003E210000}"/>
    <cellStyle name="Normal 26 5 6 2 3" xfId="6454" xr:uid="{00000000-0005-0000-0000-00003F210000}"/>
    <cellStyle name="Normal 26 5 6 2 3 2" xfId="12011" xr:uid="{00000000-0005-0000-0000-000040210000}"/>
    <cellStyle name="Normal 26 5 6 2 4" xfId="8473" xr:uid="{00000000-0005-0000-0000-000041210000}"/>
    <cellStyle name="Normal 26 5 6 3" xfId="2991" xr:uid="{00000000-0005-0000-0000-000042210000}"/>
    <cellStyle name="Normal 26 5 6 3 2" xfId="9466" xr:uid="{00000000-0005-0000-0000-000043210000}"/>
    <cellStyle name="Normal 26 5 6 4" xfId="5384" xr:uid="{00000000-0005-0000-0000-000044210000}"/>
    <cellStyle name="Normal 26 5 6 4 2" xfId="11235" xr:uid="{00000000-0005-0000-0000-000045210000}"/>
    <cellStyle name="Normal 26 5 6 5" xfId="7697" xr:uid="{00000000-0005-0000-0000-000046210000}"/>
    <cellStyle name="Normal 26 5 7" xfId="983" xr:uid="{00000000-0005-0000-0000-000047210000}"/>
    <cellStyle name="Normal 26 5 7 2" xfId="2053" xr:uid="{00000000-0005-0000-0000-000048210000}"/>
    <cellStyle name="Normal 26 5 7 2 2" xfId="4446" xr:uid="{00000000-0005-0000-0000-000049210000}"/>
    <cellStyle name="Normal 26 5 7 2 2 2" xfId="10501" xr:uid="{00000000-0005-0000-0000-00004A210000}"/>
    <cellStyle name="Normal 26 5 7 2 3" xfId="6839" xr:uid="{00000000-0005-0000-0000-00004B210000}"/>
    <cellStyle name="Normal 26 5 7 2 3 2" xfId="12270" xr:uid="{00000000-0005-0000-0000-00004C210000}"/>
    <cellStyle name="Normal 26 5 7 2 4" xfId="8732" xr:uid="{00000000-0005-0000-0000-00004D210000}"/>
    <cellStyle name="Normal 26 5 7 3" xfId="3376" xr:uid="{00000000-0005-0000-0000-00004E210000}"/>
    <cellStyle name="Normal 26 5 7 3 2" xfId="9725" xr:uid="{00000000-0005-0000-0000-00004F210000}"/>
    <cellStyle name="Normal 26 5 7 4" xfId="5769" xr:uid="{00000000-0005-0000-0000-000050210000}"/>
    <cellStyle name="Normal 26 5 7 4 2" xfId="11494" xr:uid="{00000000-0005-0000-0000-000051210000}"/>
    <cellStyle name="Normal 26 5 7 5" xfId="7956" xr:uid="{00000000-0005-0000-0000-000052210000}"/>
    <cellStyle name="Normal 26 5 8" xfId="1367" xr:uid="{00000000-0005-0000-0000-000053210000}"/>
    <cellStyle name="Normal 26 5 8 2" xfId="3760" xr:uid="{00000000-0005-0000-0000-000054210000}"/>
    <cellStyle name="Normal 26 5 8 2 2" xfId="9983" xr:uid="{00000000-0005-0000-0000-000055210000}"/>
    <cellStyle name="Normal 26 5 8 3" xfId="6153" xr:uid="{00000000-0005-0000-0000-000056210000}"/>
    <cellStyle name="Normal 26 5 8 3 2" xfId="11752" xr:uid="{00000000-0005-0000-0000-000057210000}"/>
    <cellStyle name="Normal 26 5 8 4" xfId="8214" xr:uid="{00000000-0005-0000-0000-000058210000}"/>
    <cellStyle name="Normal 26 5 9" xfId="292" xr:uid="{00000000-0005-0000-0000-000059210000}"/>
    <cellStyle name="Normal 26 5 9 2" xfId="2690" xr:uid="{00000000-0005-0000-0000-00005A210000}"/>
    <cellStyle name="Normal 26 5 9 2 2" xfId="9207" xr:uid="{00000000-0005-0000-0000-00005B210000}"/>
    <cellStyle name="Normal 26 5 9 3" xfId="5083" xr:uid="{00000000-0005-0000-0000-00005C210000}"/>
    <cellStyle name="Normal 26 5 9 3 2" xfId="10976" xr:uid="{00000000-0005-0000-0000-00005D210000}"/>
    <cellStyle name="Normal 26 5 9 4" xfId="7438" xr:uid="{00000000-0005-0000-0000-00005E210000}"/>
    <cellStyle name="Normal 26 6" xfId="53" xr:uid="{00000000-0005-0000-0000-00005F210000}"/>
    <cellStyle name="Normal 26 6 2" xfId="137" xr:uid="{00000000-0005-0000-0000-000060210000}"/>
    <cellStyle name="Normal 26 6 2 2" xfId="740" xr:uid="{00000000-0005-0000-0000-000061210000}"/>
    <cellStyle name="Normal 26 6 2 2 2" xfId="1810" xr:uid="{00000000-0005-0000-0000-000062210000}"/>
    <cellStyle name="Normal 26 6 2 2 2 2" xfId="4203" xr:uid="{00000000-0005-0000-0000-000063210000}"/>
    <cellStyle name="Normal 26 6 2 2 2 2 2" xfId="10364" xr:uid="{00000000-0005-0000-0000-000064210000}"/>
    <cellStyle name="Normal 26 6 2 2 2 3" xfId="6596" xr:uid="{00000000-0005-0000-0000-000065210000}"/>
    <cellStyle name="Normal 26 6 2 2 2 3 2" xfId="12133" xr:uid="{00000000-0005-0000-0000-000066210000}"/>
    <cellStyle name="Normal 26 6 2 2 2 4" xfId="8595" xr:uid="{00000000-0005-0000-0000-000067210000}"/>
    <cellStyle name="Normal 26 6 2 2 3" xfId="3133" xr:uid="{00000000-0005-0000-0000-000068210000}"/>
    <cellStyle name="Normal 26 6 2 2 3 2" xfId="9588" xr:uid="{00000000-0005-0000-0000-000069210000}"/>
    <cellStyle name="Normal 26 6 2 2 4" xfId="5526" xr:uid="{00000000-0005-0000-0000-00006A210000}"/>
    <cellStyle name="Normal 26 6 2 2 4 2" xfId="11357" xr:uid="{00000000-0005-0000-0000-00006B210000}"/>
    <cellStyle name="Normal 26 6 2 2 5" xfId="7819" xr:uid="{00000000-0005-0000-0000-00006C210000}"/>
    <cellStyle name="Normal 26 6 2 3" xfId="1125" xr:uid="{00000000-0005-0000-0000-00006D210000}"/>
    <cellStyle name="Normal 26 6 2 3 2" xfId="2195" xr:uid="{00000000-0005-0000-0000-00006E210000}"/>
    <cellStyle name="Normal 26 6 2 3 2 2" xfId="4588" xr:uid="{00000000-0005-0000-0000-00006F210000}"/>
    <cellStyle name="Normal 26 6 2 3 2 2 2" xfId="10623" xr:uid="{00000000-0005-0000-0000-000070210000}"/>
    <cellStyle name="Normal 26 6 2 3 2 3" xfId="6981" xr:uid="{00000000-0005-0000-0000-000071210000}"/>
    <cellStyle name="Normal 26 6 2 3 2 3 2" xfId="12392" xr:uid="{00000000-0005-0000-0000-000072210000}"/>
    <cellStyle name="Normal 26 6 2 3 2 4" xfId="8854" xr:uid="{00000000-0005-0000-0000-000073210000}"/>
    <cellStyle name="Normal 26 6 2 3 3" xfId="3518" xr:uid="{00000000-0005-0000-0000-000074210000}"/>
    <cellStyle name="Normal 26 6 2 3 3 2" xfId="9847" xr:uid="{00000000-0005-0000-0000-000075210000}"/>
    <cellStyle name="Normal 26 6 2 3 4" xfId="5911" xr:uid="{00000000-0005-0000-0000-000076210000}"/>
    <cellStyle name="Normal 26 6 2 3 4 2" xfId="11616" xr:uid="{00000000-0005-0000-0000-000077210000}"/>
    <cellStyle name="Normal 26 6 2 3 5" xfId="8078" xr:uid="{00000000-0005-0000-0000-000078210000}"/>
    <cellStyle name="Normal 26 6 2 4" xfId="1509" xr:uid="{00000000-0005-0000-0000-000079210000}"/>
    <cellStyle name="Normal 26 6 2 4 2" xfId="3902" xr:uid="{00000000-0005-0000-0000-00007A210000}"/>
    <cellStyle name="Normal 26 6 2 4 2 2" xfId="10105" xr:uid="{00000000-0005-0000-0000-00007B210000}"/>
    <cellStyle name="Normal 26 6 2 4 3" xfId="6295" xr:uid="{00000000-0005-0000-0000-00007C210000}"/>
    <cellStyle name="Normal 26 6 2 4 3 2" xfId="11874" xr:uid="{00000000-0005-0000-0000-00007D210000}"/>
    <cellStyle name="Normal 26 6 2 4 4" xfId="8336" xr:uid="{00000000-0005-0000-0000-00007E210000}"/>
    <cellStyle name="Normal 26 6 2 5" xfId="437" xr:uid="{00000000-0005-0000-0000-00007F210000}"/>
    <cellStyle name="Normal 26 6 2 5 2" xfId="2832" xr:uid="{00000000-0005-0000-0000-000080210000}"/>
    <cellStyle name="Normal 26 6 2 5 2 2" xfId="9329" xr:uid="{00000000-0005-0000-0000-000081210000}"/>
    <cellStyle name="Normal 26 6 2 5 3" xfId="5225" xr:uid="{00000000-0005-0000-0000-000082210000}"/>
    <cellStyle name="Normal 26 6 2 5 3 2" xfId="11098" xr:uid="{00000000-0005-0000-0000-000083210000}"/>
    <cellStyle name="Normal 26 6 2 5 4" xfId="7560" xr:uid="{00000000-0005-0000-0000-000084210000}"/>
    <cellStyle name="Normal 26 6 2 6" xfId="2535" xr:uid="{00000000-0005-0000-0000-000085210000}"/>
    <cellStyle name="Normal 26 6 2 6 2" xfId="9074" xr:uid="{00000000-0005-0000-0000-000086210000}"/>
    <cellStyle name="Normal 26 6 2 7" xfId="4928" xr:uid="{00000000-0005-0000-0000-000087210000}"/>
    <cellStyle name="Normal 26 6 2 7 2" xfId="10843" xr:uid="{00000000-0005-0000-0000-000088210000}"/>
    <cellStyle name="Normal 26 6 2 8" xfId="7305" xr:uid="{00000000-0005-0000-0000-000089210000}"/>
    <cellStyle name="Normal 26 6 3" xfId="221" xr:uid="{00000000-0005-0000-0000-00008A210000}"/>
    <cellStyle name="Normal 26 6 3 2" xfId="1682" xr:uid="{00000000-0005-0000-0000-00008B210000}"/>
    <cellStyle name="Normal 26 6 3 2 2" xfId="4075" xr:uid="{00000000-0005-0000-0000-00008C210000}"/>
    <cellStyle name="Normal 26 6 3 2 2 2" xfId="10254" xr:uid="{00000000-0005-0000-0000-00008D210000}"/>
    <cellStyle name="Normal 26 6 3 2 3" xfId="6468" xr:uid="{00000000-0005-0000-0000-00008E210000}"/>
    <cellStyle name="Normal 26 6 3 2 3 2" xfId="12023" xr:uid="{00000000-0005-0000-0000-00008F210000}"/>
    <cellStyle name="Normal 26 6 3 2 4" xfId="8485" xr:uid="{00000000-0005-0000-0000-000090210000}"/>
    <cellStyle name="Normal 26 6 3 3" xfId="612" xr:uid="{00000000-0005-0000-0000-000091210000}"/>
    <cellStyle name="Normal 26 6 3 3 2" xfId="3005" xr:uid="{00000000-0005-0000-0000-000092210000}"/>
    <cellStyle name="Normal 26 6 3 3 2 2" xfId="9478" xr:uid="{00000000-0005-0000-0000-000093210000}"/>
    <cellStyle name="Normal 26 6 3 3 3" xfId="5398" xr:uid="{00000000-0005-0000-0000-000094210000}"/>
    <cellStyle name="Normal 26 6 3 3 3 2" xfId="11247" xr:uid="{00000000-0005-0000-0000-000095210000}"/>
    <cellStyle name="Normal 26 6 3 3 4" xfId="7709" xr:uid="{00000000-0005-0000-0000-000096210000}"/>
    <cellStyle name="Normal 26 6 3 4" xfId="2619" xr:uid="{00000000-0005-0000-0000-000097210000}"/>
    <cellStyle name="Normal 26 6 3 4 2" xfId="9146" xr:uid="{00000000-0005-0000-0000-000098210000}"/>
    <cellStyle name="Normal 26 6 3 5" xfId="5012" xr:uid="{00000000-0005-0000-0000-000099210000}"/>
    <cellStyle name="Normal 26 6 3 5 2" xfId="10915" xr:uid="{00000000-0005-0000-0000-00009A210000}"/>
    <cellStyle name="Normal 26 6 3 6" xfId="7377" xr:uid="{00000000-0005-0000-0000-00009B210000}"/>
    <cellStyle name="Normal 26 6 4" xfId="997" xr:uid="{00000000-0005-0000-0000-00009C210000}"/>
    <cellStyle name="Normal 26 6 4 2" xfId="2067" xr:uid="{00000000-0005-0000-0000-00009D210000}"/>
    <cellStyle name="Normal 26 6 4 2 2" xfId="4460" xr:uid="{00000000-0005-0000-0000-00009E210000}"/>
    <cellStyle name="Normal 26 6 4 2 2 2" xfId="10513" xr:uid="{00000000-0005-0000-0000-00009F210000}"/>
    <cellStyle name="Normal 26 6 4 2 3" xfId="6853" xr:uid="{00000000-0005-0000-0000-0000A0210000}"/>
    <cellStyle name="Normal 26 6 4 2 3 2" xfId="12282" xr:uid="{00000000-0005-0000-0000-0000A1210000}"/>
    <cellStyle name="Normal 26 6 4 2 4" xfId="8744" xr:uid="{00000000-0005-0000-0000-0000A2210000}"/>
    <cellStyle name="Normal 26 6 4 3" xfId="3390" xr:uid="{00000000-0005-0000-0000-0000A3210000}"/>
    <cellStyle name="Normal 26 6 4 3 2" xfId="9737" xr:uid="{00000000-0005-0000-0000-0000A4210000}"/>
    <cellStyle name="Normal 26 6 4 4" xfId="5783" xr:uid="{00000000-0005-0000-0000-0000A5210000}"/>
    <cellStyle name="Normal 26 6 4 4 2" xfId="11506" xr:uid="{00000000-0005-0000-0000-0000A6210000}"/>
    <cellStyle name="Normal 26 6 4 5" xfId="7968" xr:uid="{00000000-0005-0000-0000-0000A7210000}"/>
    <cellStyle name="Normal 26 6 5" xfId="1381" xr:uid="{00000000-0005-0000-0000-0000A8210000}"/>
    <cellStyle name="Normal 26 6 5 2" xfId="3774" xr:uid="{00000000-0005-0000-0000-0000A9210000}"/>
    <cellStyle name="Normal 26 6 5 2 2" xfId="9995" xr:uid="{00000000-0005-0000-0000-0000AA210000}"/>
    <cellStyle name="Normal 26 6 5 3" xfId="6167" xr:uid="{00000000-0005-0000-0000-0000AB210000}"/>
    <cellStyle name="Normal 26 6 5 3 2" xfId="11764" xr:uid="{00000000-0005-0000-0000-0000AC210000}"/>
    <cellStyle name="Normal 26 6 5 4" xfId="8226" xr:uid="{00000000-0005-0000-0000-0000AD210000}"/>
    <cellStyle name="Normal 26 6 6" xfId="306" xr:uid="{00000000-0005-0000-0000-0000AE210000}"/>
    <cellStyle name="Normal 26 6 6 2" xfId="2704" xr:uid="{00000000-0005-0000-0000-0000AF210000}"/>
    <cellStyle name="Normal 26 6 6 2 2" xfId="9219" xr:uid="{00000000-0005-0000-0000-0000B0210000}"/>
    <cellStyle name="Normal 26 6 6 3" xfId="5097" xr:uid="{00000000-0005-0000-0000-0000B1210000}"/>
    <cellStyle name="Normal 26 6 6 3 2" xfId="10988" xr:uid="{00000000-0005-0000-0000-0000B2210000}"/>
    <cellStyle name="Normal 26 6 6 4" xfId="7450" xr:uid="{00000000-0005-0000-0000-0000B3210000}"/>
    <cellStyle name="Normal 26 6 7" xfId="2451" xr:uid="{00000000-0005-0000-0000-0000B4210000}"/>
    <cellStyle name="Normal 26 6 7 2" xfId="9002" xr:uid="{00000000-0005-0000-0000-0000B5210000}"/>
    <cellStyle name="Normal 26 6 8" xfId="4844" xr:uid="{00000000-0005-0000-0000-0000B6210000}"/>
    <cellStyle name="Normal 26 6 8 2" xfId="10771" xr:uid="{00000000-0005-0000-0000-0000B7210000}"/>
    <cellStyle name="Normal 26 6 9" xfId="7233" xr:uid="{00000000-0005-0000-0000-0000B8210000}"/>
    <cellStyle name="Normal 26 7" xfId="95" xr:uid="{00000000-0005-0000-0000-0000B9210000}"/>
    <cellStyle name="Normal 26 7 2" xfId="481" xr:uid="{00000000-0005-0000-0000-0000BA210000}"/>
    <cellStyle name="Normal 26 7 2 2" xfId="784" xr:uid="{00000000-0005-0000-0000-0000BB210000}"/>
    <cellStyle name="Normal 26 7 2 2 2" xfId="1854" xr:uid="{00000000-0005-0000-0000-0000BC210000}"/>
    <cellStyle name="Normal 26 7 2 2 2 2" xfId="4247" xr:uid="{00000000-0005-0000-0000-0000BD210000}"/>
    <cellStyle name="Normal 26 7 2 2 2 2 2" xfId="10402" xr:uid="{00000000-0005-0000-0000-0000BE210000}"/>
    <cellStyle name="Normal 26 7 2 2 2 3" xfId="6640" xr:uid="{00000000-0005-0000-0000-0000BF210000}"/>
    <cellStyle name="Normal 26 7 2 2 2 3 2" xfId="12171" xr:uid="{00000000-0005-0000-0000-0000C0210000}"/>
    <cellStyle name="Normal 26 7 2 2 2 4" xfId="8633" xr:uid="{00000000-0005-0000-0000-0000C1210000}"/>
    <cellStyle name="Normal 26 7 2 2 3" xfId="3177" xr:uid="{00000000-0005-0000-0000-0000C2210000}"/>
    <cellStyle name="Normal 26 7 2 2 3 2" xfId="9626" xr:uid="{00000000-0005-0000-0000-0000C3210000}"/>
    <cellStyle name="Normal 26 7 2 2 4" xfId="5570" xr:uid="{00000000-0005-0000-0000-0000C4210000}"/>
    <cellStyle name="Normal 26 7 2 2 4 2" xfId="11395" xr:uid="{00000000-0005-0000-0000-0000C5210000}"/>
    <cellStyle name="Normal 26 7 2 2 5" xfId="7857" xr:uid="{00000000-0005-0000-0000-0000C6210000}"/>
    <cellStyle name="Normal 26 7 2 3" xfId="1169" xr:uid="{00000000-0005-0000-0000-0000C7210000}"/>
    <cellStyle name="Normal 26 7 2 3 2" xfId="2239" xr:uid="{00000000-0005-0000-0000-0000C8210000}"/>
    <cellStyle name="Normal 26 7 2 3 2 2" xfId="4632" xr:uid="{00000000-0005-0000-0000-0000C9210000}"/>
    <cellStyle name="Normal 26 7 2 3 2 2 2" xfId="10661" xr:uid="{00000000-0005-0000-0000-0000CA210000}"/>
    <cellStyle name="Normal 26 7 2 3 2 3" xfId="7025" xr:uid="{00000000-0005-0000-0000-0000CB210000}"/>
    <cellStyle name="Normal 26 7 2 3 2 3 2" xfId="12430" xr:uid="{00000000-0005-0000-0000-0000CC210000}"/>
    <cellStyle name="Normal 26 7 2 3 2 4" xfId="8892" xr:uid="{00000000-0005-0000-0000-0000CD210000}"/>
    <cellStyle name="Normal 26 7 2 3 3" xfId="3562" xr:uid="{00000000-0005-0000-0000-0000CE210000}"/>
    <cellStyle name="Normal 26 7 2 3 3 2" xfId="9885" xr:uid="{00000000-0005-0000-0000-0000CF210000}"/>
    <cellStyle name="Normal 26 7 2 3 4" xfId="5955" xr:uid="{00000000-0005-0000-0000-0000D0210000}"/>
    <cellStyle name="Normal 26 7 2 3 4 2" xfId="11654" xr:uid="{00000000-0005-0000-0000-0000D1210000}"/>
    <cellStyle name="Normal 26 7 2 3 5" xfId="8116" xr:uid="{00000000-0005-0000-0000-0000D2210000}"/>
    <cellStyle name="Normal 26 7 2 4" xfId="1553" xr:uid="{00000000-0005-0000-0000-0000D3210000}"/>
    <cellStyle name="Normal 26 7 2 4 2" xfId="3946" xr:uid="{00000000-0005-0000-0000-0000D4210000}"/>
    <cellStyle name="Normal 26 7 2 4 2 2" xfId="10143" xr:uid="{00000000-0005-0000-0000-0000D5210000}"/>
    <cellStyle name="Normal 26 7 2 4 3" xfId="6339" xr:uid="{00000000-0005-0000-0000-0000D6210000}"/>
    <cellStyle name="Normal 26 7 2 4 3 2" xfId="11912" xr:uid="{00000000-0005-0000-0000-0000D7210000}"/>
    <cellStyle name="Normal 26 7 2 4 4" xfId="8374" xr:uid="{00000000-0005-0000-0000-0000D8210000}"/>
    <cellStyle name="Normal 26 7 2 5" xfId="2876" xr:uid="{00000000-0005-0000-0000-0000D9210000}"/>
    <cellStyle name="Normal 26 7 2 5 2" xfId="9367" xr:uid="{00000000-0005-0000-0000-0000DA210000}"/>
    <cellStyle name="Normal 26 7 2 6" xfId="5269" xr:uid="{00000000-0005-0000-0000-0000DB210000}"/>
    <cellStyle name="Normal 26 7 2 6 2" xfId="11136" xr:uid="{00000000-0005-0000-0000-0000DC210000}"/>
    <cellStyle name="Normal 26 7 2 7" xfId="7598" xr:uid="{00000000-0005-0000-0000-0000DD210000}"/>
    <cellStyle name="Normal 26 7 3" xfId="656" xr:uid="{00000000-0005-0000-0000-0000DE210000}"/>
    <cellStyle name="Normal 26 7 3 2" xfId="1726" xr:uid="{00000000-0005-0000-0000-0000DF210000}"/>
    <cellStyle name="Normal 26 7 3 2 2" xfId="4119" xr:uid="{00000000-0005-0000-0000-0000E0210000}"/>
    <cellStyle name="Normal 26 7 3 2 2 2" xfId="10292" xr:uid="{00000000-0005-0000-0000-0000E1210000}"/>
    <cellStyle name="Normal 26 7 3 2 3" xfId="6512" xr:uid="{00000000-0005-0000-0000-0000E2210000}"/>
    <cellStyle name="Normal 26 7 3 2 3 2" xfId="12061" xr:uid="{00000000-0005-0000-0000-0000E3210000}"/>
    <cellStyle name="Normal 26 7 3 2 4" xfId="8523" xr:uid="{00000000-0005-0000-0000-0000E4210000}"/>
    <cellStyle name="Normal 26 7 3 3" xfId="3049" xr:uid="{00000000-0005-0000-0000-0000E5210000}"/>
    <cellStyle name="Normal 26 7 3 3 2" xfId="9516" xr:uid="{00000000-0005-0000-0000-0000E6210000}"/>
    <cellStyle name="Normal 26 7 3 4" xfId="5442" xr:uid="{00000000-0005-0000-0000-0000E7210000}"/>
    <cellStyle name="Normal 26 7 3 4 2" xfId="11285" xr:uid="{00000000-0005-0000-0000-0000E8210000}"/>
    <cellStyle name="Normal 26 7 3 5" xfId="7747" xr:uid="{00000000-0005-0000-0000-0000E9210000}"/>
    <cellStyle name="Normal 26 7 4" xfId="1041" xr:uid="{00000000-0005-0000-0000-0000EA210000}"/>
    <cellStyle name="Normal 26 7 4 2" xfId="2111" xr:uid="{00000000-0005-0000-0000-0000EB210000}"/>
    <cellStyle name="Normal 26 7 4 2 2" xfId="4504" xr:uid="{00000000-0005-0000-0000-0000EC210000}"/>
    <cellStyle name="Normal 26 7 4 2 2 2" xfId="10551" xr:uid="{00000000-0005-0000-0000-0000ED210000}"/>
    <cellStyle name="Normal 26 7 4 2 3" xfId="6897" xr:uid="{00000000-0005-0000-0000-0000EE210000}"/>
    <cellStyle name="Normal 26 7 4 2 3 2" xfId="12320" xr:uid="{00000000-0005-0000-0000-0000EF210000}"/>
    <cellStyle name="Normal 26 7 4 2 4" xfId="8782" xr:uid="{00000000-0005-0000-0000-0000F0210000}"/>
    <cellStyle name="Normal 26 7 4 3" xfId="3434" xr:uid="{00000000-0005-0000-0000-0000F1210000}"/>
    <cellStyle name="Normal 26 7 4 3 2" xfId="9775" xr:uid="{00000000-0005-0000-0000-0000F2210000}"/>
    <cellStyle name="Normal 26 7 4 4" xfId="5827" xr:uid="{00000000-0005-0000-0000-0000F3210000}"/>
    <cellStyle name="Normal 26 7 4 4 2" xfId="11544" xr:uid="{00000000-0005-0000-0000-0000F4210000}"/>
    <cellStyle name="Normal 26 7 4 5" xfId="8006" xr:uid="{00000000-0005-0000-0000-0000F5210000}"/>
    <cellStyle name="Normal 26 7 5" xfId="1425" xr:uid="{00000000-0005-0000-0000-0000F6210000}"/>
    <cellStyle name="Normal 26 7 5 2" xfId="3818" xr:uid="{00000000-0005-0000-0000-0000F7210000}"/>
    <cellStyle name="Normal 26 7 5 2 2" xfId="10033" xr:uid="{00000000-0005-0000-0000-0000F8210000}"/>
    <cellStyle name="Normal 26 7 5 3" xfId="6211" xr:uid="{00000000-0005-0000-0000-0000F9210000}"/>
    <cellStyle name="Normal 26 7 5 3 2" xfId="11802" xr:uid="{00000000-0005-0000-0000-0000FA210000}"/>
    <cellStyle name="Normal 26 7 5 4" xfId="8264" xr:uid="{00000000-0005-0000-0000-0000FB210000}"/>
    <cellStyle name="Normal 26 7 6" xfId="351" xr:uid="{00000000-0005-0000-0000-0000FC210000}"/>
    <cellStyle name="Normal 26 7 6 2" xfId="2748" xr:uid="{00000000-0005-0000-0000-0000FD210000}"/>
    <cellStyle name="Normal 26 7 6 2 2" xfId="9257" xr:uid="{00000000-0005-0000-0000-0000FE210000}"/>
    <cellStyle name="Normal 26 7 6 3" xfId="5141" xr:uid="{00000000-0005-0000-0000-0000FF210000}"/>
    <cellStyle name="Normal 26 7 6 3 2" xfId="11026" xr:uid="{00000000-0005-0000-0000-000000220000}"/>
    <cellStyle name="Normal 26 7 6 4" xfId="7488" xr:uid="{00000000-0005-0000-0000-000001220000}"/>
    <cellStyle name="Normal 26 7 7" xfId="2493" xr:uid="{00000000-0005-0000-0000-000002220000}"/>
    <cellStyle name="Normal 26 7 7 2" xfId="9038" xr:uid="{00000000-0005-0000-0000-000003220000}"/>
    <cellStyle name="Normal 26 7 8" xfId="4886" xr:uid="{00000000-0005-0000-0000-000004220000}"/>
    <cellStyle name="Normal 26 7 8 2" xfId="10807" xr:uid="{00000000-0005-0000-0000-000005220000}"/>
    <cellStyle name="Normal 26 7 9" xfId="7269" xr:uid="{00000000-0005-0000-0000-000006220000}"/>
    <cellStyle name="Normal 26 8" xfId="179" xr:uid="{00000000-0005-0000-0000-000007220000}"/>
    <cellStyle name="Normal 26 8 2" xfId="698" xr:uid="{00000000-0005-0000-0000-000008220000}"/>
    <cellStyle name="Normal 26 8 2 2" xfId="1768" xr:uid="{00000000-0005-0000-0000-000009220000}"/>
    <cellStyle name="Normal 26 8 2 2 2" xfId="4161" xr:uid="{00000000-0005-0000-0000-00000A220000}"/>
    <cellStyle name="Normal 26 8 2 2 2 2" xfId="10328" xr:uid="{00000000-0005-0000-0000-00000B220000}"/>
    <cellStyle name="Normal 26 8 2 2 3" xfId="6554" xr:uid="{00000000-0005-0000-0000-00000C220000}"/>
    <cellStyle name="Normal 26 8 2 2 3 2" xfId="12097" xr:uid="{00000000-0005-0000-0000-00000D220000}"/>
    <cellStyle name="Normal 26 8 2 2 4" xfId="8559" xr:uid="{00000000-0005-0000-0000-00000E220000}"/>
    <cellStyle name="Normal 26 8 2 3" xfId="3091" xr:uid="{00000000-0005-0000-0000-00000F220000}"/>
    <cellStyle name="Normal 26 8 2 3 2" xfId="9552" xr:uid="{00000000-0005-0000-0000-000010220000}"/>
    <cellStyle name="Normal 26 8 2 4" xfId="5484" xr:uid="{00000000-0005-0000-0000-000011220000}"/>
    <cellStyle name="Normal 26 8 2 4 2" xfId="11321" xr:uid="{00000000-0005-0000-0000-000012220000}"/>
    <cellStyle name="Normal 26 8 2 5" xfId="7783" xr:uid="{00000000-0005-0000-0000-000013220000}"/>
    <cellStyle name="Normal 26 8 3" xfId="1083" xr:uid="{00000000-0005-0000-0000-000014220000}"/>
    <cellStyle name="Normal 26 8 3 2" xfId="2153" xr:uid="{00000000-0005-0000-0000-000015220000}"/>
    <cellStyle name="Normal 26 8 3 2 2" xfId="4546" xr:uid="{00000000-0005-0000-0000-000016220000}"/>
    <cellStyle name="Normal 26 8 3 2 2 2" xfId="10587" xr:uid="{00000000-0005-0000-0000-000017220000}"/>
    <cellStyle name="Normal 26 8 3 2 3" xfId="6939" xr:uid="{00000000-0005-0000-0000-000018220000}"/>
    <cellStyle name="Normal 26 8 3 2 3 2" xfId="12356" xr:uid="{00000000-0005-0000-0000-000019220000}"/>
    <cellStyle name="Normal 26 8 3 2 4" xfId="8818" xr:uid="{00000000-0005-0000-0000-00001A220000}"/>
    <cellStyle name="Normal 26 8 3 3" xfId="3476" xr:uid="{00000000-0005-0000-0000-00001B220000}"/>
    <cellStyle name="Normal 26 8 3 3 2" xfId="9811" xr:uid="{00000000-0005-0000-0000-00001C220000}"/>
    <cellStyle name="Normal 26 8 3 4" xfId="5869" xr:uid="{00000000-0005-0000-0000-00001D220000}"/>
    <cellStyle name="Normal 26 8 3 4 2" xfId="11580" xr:uid="{00000000-0005-0000-0000-00001E220000}"/>
    <cellStyle name="Normal 26 8 3 5" xfId="8042" xr:uid="{00000000-0005-0000-0000-00001F220000}"/>
    <cellStyle name="Normal 26 8 4" xfId="1467" xr:uid="{00000000-0005-0000-0000-000020220000}"/>
    <cellStyle name="Normal 26 8 4 2" xfId="3860" xr:uid="{00000000-0005-0000-0000-000021220000}"/>
    <cellStyle name="Normal 26 8 4 2 2" xfId="10069" xr:uid="{00000000-0005-0000-0000-000022220000}"/>
    <cellStyle name="Normal 26 8 4 3" xfId="6253" xr:uid="{00000000-0005-0000-0000-000023220000}"/>
    <cellStyle name="Normal 26 8 4 3 2" xfId="11838" xr:uid="{00000000-0005-0000-0000-000024220000}"/>
    <cellStyle name="Normal 26 8 4 4" xfId="8300" xr:uid="{00000000-0005-0000-0000-000025220000}"/>
    <cellStyle name="Normal 26 8 5" xfId="395" xr:uid="{00000000-0005-0000-0000-000026220000}"/>
    <cellStyle name="Normal 26 8 5 2" xfId="2790" xr:uid="{00000000-0005-0000-0000-000027220000}"/>
    <cellStyle name="Normal 26 8 5 2 2" xfId="9293" xr:uid="{00000000-0005-0000-0000-000028220000}"/>
    <cellStyle name="Normal 26 8 5 3" xfId="5183" xr:uid="{00000000-0005-0000-0000-000029220000}"/>
    <cellStyle name="Normal 26 8 5 3 2" xfId="11062" xr:uid="{00000000-0005-0000-0000-00002A220000}"/>
    <cellStyle name="Normal 26 8 5 4" xfId="7524" xr:uid="{00000000-0005-0000-0000-00002B220000}"/>
    <cellStyle name="Normal 26 8 6" xfId="2577" xr:uid="{00000000-0005-0000-0000-00002C220000}"/>
    <cellStyle name="Normal 26 8 6 2" xfId="9110" xr:uid="{00000000-0005-0000-0000-00002D220000}"/>
    <cellStyle name="Normal 26 8 7" xfId="4970" xr:uid="{00000000-0005-0000-0000-00002E220000}"/>
    <cellStyle name="Normal 26 8 7 2" xfId="10879" xr:uid="{00000000-0005-0000-0000-00002F220000}"/>
    <cellStyle name="Normal 26 8 8" xfId="7341" xr:uid="{00000000-0005-0000-0000-000030220000}"/>
    <cellStyle name="Normal 26 9" xfId="525" xr:uid="{00000000-0005-0000-0000-000031220000}"/>
    <cellStyle name="Normal 26 9 2" xfId="828" xr:uid="{00000000-0005-0000-0000-000032220000}"/>
    <cellStyle name="Normal 26 9 2 2" xfId="1898" xr:uid="{00000000-0005-0000-0000-000033220000}"/>
    <cellStyle name="Normal 26 9 2 2 2" xfId="4291" xr:uid="{00000000-0005-0000-0000-000034220000}"/>
    <cellStyle name="Normal 26 9 2 2 2 2" xfId="10440" xr:uid="{00000000-0005-0000-0000-000035220000}"/>
    <cellStyle name="Normal 26 9 2 2 3" xfId="6684" xr:uid="{00000000-0005-0000-0000-000036220000}"/>
    <cellStyle name="Normal 26 9 2 2 3 2" xfId="12209" xr:uid="{00000000-0005-0000-0000-000037220000}"/>
    <cellStyle name="Normal 26 9 2 2 4" xfId="8671" xr:uid="{00000000-0005-0000-0000-000038220000}"/>
    <cellStyle name="Normal 26 9 2 3" xfId="3221" xr:uid="{00000000-0005-0000-0000-000039220000}"/>
    <cellStyle name="Normal 26 9 2 3 2" xfId="9664" xr:uid="{00000000-0005-0000-0000-00003A220000}"/>
    <cellStyle name="Normal 26 9 2 4" xfId="5614" xr:uid="{00000000-0005-0000-0000-00003B220000}"/>
    <cellStyle name="Normal 26 9 2 4 2" xfId="11433" xr:uid="{00000000-0005-0000-0000-00003C220000}"/>
    <cellStyle name="Normal 26 9 2 5" xfId="7895" xr:uid="{00000000-0005-0000-0000-00003D220000}"/>
    <cellStyle name="Normal 26 9 3" xfId="1213" xr:uid="{00000000-0005-0000-0000-00003E220000}"/>
    <cellStyle name="Normal 26 9 3 2" xfId="2283" xr:uid="{00000000-0005-0000-0000-00003F220000}"/>
    <cellStyle name="Normal 26 9 3 2 2" xfId="4676" xr:uid="{00000000-0005-0000-0000-000040220000}"/>
    <cellStyle name="Normal 26 9 3 2 2 2" xfId="10699" xr:uid="{00000000-0005-0000-0000-000041220000}"/>
    <cellStyle name="Normal 26 9 3 2 3" xfId="7069" xr:uid="{00000000-0005-0000-0000-000042220000}"/>
    <cellStyle name="Normal 26 9 3 2 3 2" xfId="12468" xr:uid="{00000000-0005-0000-0000-000043220000}"/>
    <cellStyle name="Normal 26 9 3 2 4" xfId="8930" xr:uid="{00000000-0005-0000-0000-000044220000}"/>
    <cellStyle name="Normal 26 9 3 3" xfId="3606" xr:uid="{00000000-0005-0000-0000-000045220000}"/>
    <cellStyle name="Normal 26 9 3 3 2" xfId="9923" xr:uid="{00000000-0005-0000-0000-000046220000}"/>
    <cellStyle name="Normal 26 9 3 4" xfId="5999" xr:uid="{00000000-0005-0000-0000-000047220000}"/>
    <cellStyle name="Normal 26 9 3 4 2" xfId="11692" xr:uid="{00000000-0005-0000-0000-000048220000}"/>
    <cellStyle name="Normal 26 9 3 5" xfId="8154" xr:uid="{00000000-0005-0000-0000-000049220000}"/>
    <cellStyle name="Normal 26 9 4" xfId="1597" xr:uid="{00000000-0005-0000-0000-00004A220000}"/>
    <cellStyle name="Normal 26 9 4 2" xfId="3990" xr:uid="{00000000-0005-0000-0000-00004B220000}"/>
    <cellStyle name="Normal 26 9 4 2 2" xfId="10181" xr:uid="{00000000-0005-0000-0000-00004C220000}"/>
    <cellStyle name="Normal 26 9 4 3" xfId="6383" xr:uid="{00000000-0005-0000-0000-00004D220000}"/>
    <cellStyle name="Normal 26 9 4 3 2" xfId="11950" xr:uid="{00000000-0005-0000-0000-00004E220000}"/>
    <cellStyle name="Normal 26 9 4 4" xfId="8412" xr:uid="{00000000-0005-0000-0000-00004F220000}"/>
    <cellStyle name="Normal 26 9 5" xfId="2920" xr:uid="{00000000-0005-0000-0000-000050220000}"/>
    <cellStyle name="Normal 26 9 5 2" xfId="9405" xr:uid="{00000000-0005-0000-0000-000051220000}"/>
    <cellStyle name="Normal 26 9 6" xfId="5313" xr:uid="{00000000-0005-0000-0000-000052220000}"/>
    <cellStyle name="Normal 26 9 6 2" xfId="11174" xr:uid="{00000000-0005-0000-0000-000053220000}"/>
    <cellStyle name="Normal 26 9 7" xfId="7636" xr:uid="{00000000-0005-0000-0000-000054220000}"/>
    <cellStyle name="Normal 27" xfId="11" xr:uid="{00000000-0005-0000-0000-000055220000}"/>
    <cellStyle name="Normal 6 4 2" xfId="7" xr:uid="{00000000-0005-0000-0000-000056220000}"/>
    <cellStyle name="Normal 6 4 2 10" xfId="568" xr:uid="{00000000-0005-0000-0000-000057220000}"/>
    <cellStyle name="Normal 6 4 2 10 2" xfId="1639" xr:uid="{00000000-0005-0000-0000-000058220000}"/>
    <cellStyle name="Normal 6 4 2 10 2 2" xfId="4032" xr:uid="{00000000-0005-0000-0000-000059220000}"/>
    <cellStyle name="Normal 6 4 2 10 2 2 2" xfId="10217" xr:uid="{00000000-0005-0000-0000-00005A220000}"/>
    <cellStyle name="Normal 6 4 2 10 2 3" xfId="6425" xr:uid="{00000000-0005-0000-0000-00005B220000}"/>
    <cellStyle name="Normal 6 4 2 10 2 3 2" xfId="11986" xr:uid="{00000000-0005-0000-0000-00005C220000}"/>
    <cellStyle name="Normal 6 4 2 10 2 4" xfId="8448" xr:uid="{00000000-0005-0000-0000-00005D220000}"/>
    <cellStyle name="Normal 6 4 2 10 3" xfId="2962" xr:uid="{00000000-0005-0000-0000-00005E220000}"/>
    <cellStyle name="Normal 6 4 2 10 3 2" xfId="9441" xr:uid="{00000000-0005-0000-0000-00005F220000}"/>
    <cellStyle name="Normal 6 4 2 10 4" xfId="5355" xr:uid="{00000000-0005-0000-0000-000060220000}"/>
    <cellStyle name="Normal 6 4 2 10 4 2" xfId="11210" xr:uid="{00000000-0005-0000-0000-000061220000}"/>
    <cellStyle name="Normal 6 4 2 10 5" xfId="7672" xr:uid="{00000000-0005-0000-0000-000062220000}"/>
    <cellStyle name="Normal 6 4 2 11" xfId="954" xr:uid="{00000000-0005-0000-0000-000063220000}"/>
    <cellStyle name="Normal 6 4 2 11 2" xfId="2024" xr:uid="{00000000-0005-0000-0000-000064220000}"/>
    <cellStyle name="Normal 6 4 2 11 2 2" xfId="4417" xr:uid="{00000000-0005-0000-0000-000065220000}"/>
    <cellStyle name="Normal 6 4 2 11 2 2 2" xfId="10476" xr:uid="{00000000-0005-0000-0000-000066220000}"/>
    <cellStyle name="Normal 6 4 2 11 2 3" xfId="6810" xr:uid="{00000000-0005-0000-0000-000067220000}"/>
    <cellStyle name="Normal 6 4 2 11 2 3 2" xfId="12245" xr:uid="{00000000-0005-0000-0000-000068220000}"/>
    <cellStyle name="Normal 6 4 2 11 2 4" xfId="8707" xr:uid="{00000000-0005-0000-0000-000069220000}"/>
    <cellStyle name="Normal 6 4 2 11 3" xfId="3347" xr:uid="{00000000-0005-0000-0000-00006A220000}"/>
    <cellStyle name="Normal 6 4 2 11 3 2" xfId="9700" xr:uid="{00000000-0005-0000-0000-00006B220000}"/>
    <cellStyle name="Normal 6 4 2 11 4" xfId="5740" xr:uid="{00000000-0005-0000-0000-00006C220000}"/>
    <cellStyle name="Normal 6 4 2 11 4 2" xfId="11469" xr:uid="{00000000-0005-0000-0000-00006D220000}"/>
    <cellStyle name="Normal 6 4 2 11 5" xfId="7931" xr:uid="{00000000-0005-0000-0000-00006E220000}"/>
    <cellStyle name="Normal 6 4 2 12" xfId="1338" xr:uid="{00000000-0005-0000-0000-00006F220000}"/>
    <cellStyle name="Normal 6 4 2 12 2" xfId="3731" xr:uid="{00000000-0005-0000-0000-000070220000}"/>
    <cellStyle name="Normal 6 4 2 12 2 2" xfId="9958" xr:uid="{00000000-0005-0000-0000-000071220000}"/>
    <cellStyle name="Normal 6 4 2 12 3" xfId="6124" xr:uid="{00000000-0005-0000-0000-000072220000}"/>
    <cellStyle name="Normal 6 4 2 12 3 2" xfId="11727" xr:uid="{00000000-0005-0000-0000-000073220000}"/>
    <cellStyle name="Normal 6 4 2 12 4" xfId="8189" xr:uid="{00000000-0005-0000-0000-000074220000}"/>
    <cellStyle name="Normal 6 4 2 13" xfId="263" xr:uid="{00000000-0005-0000-0000-000075220000}"/>
    <cellStyle name="Normal 6 4 2 13 2" xfId="2661" xr:uid="{00000000-0005-0000-0000-000076220000}"/>
    <cellStyle name="Normal 6 4 2 13 2 2" xfId="9182" xr:uid="{00000000-0005-0000-0000-000077220000}"/>
    <cellStyle name="Normal 6 4 2 13 3" xfId="5054" xr:uid="{00000000-0005-0000-0000-000078220000}"/>
    <cellStyle name="Normal 6 4 2 13 3 2" xfId="10951" xr:uid="{00000000-0005-0000-0000-000079220000}"/>
    <cellStyle name="Normal 6 4 2 13 4" xfId="7413" xr:uid="{00000000-0005-0000-0000-00007A220000}"/>
    <cellStyle name="Normal 6 4 2 14" xfId="2408" xr:uid="{00000000-0005-0000-0000-00007B220000}"/>
    <cellStyle name="Normal 6 4 2 14 2" xfId="8965" xr:uid="{00000000-0005-0000-0000-00007C220000}"/>
    <cellStyle name="Normal 6 4 2 15" xfId="4801" xr:uid="{00000000-0005-0000-0000-00007D220000}"/>
    <cellStyle name="Normal 6 4 2 15 2" xfId="10734" xr:uid="{00000000-0005-0000-0000-00007E220000}"/>
    <cellStyle name="Normal 6 4 2 16" xfId="7196" xr:uid="{00000000-0005-0000-0000-00007F220000}"/>
    <cellStyle name="Normal 6 4 2 2" xfId="13" xr:uid="{00000000-0005-0000-0000-000080220000}"/>
    <cellStyle name="Normal 6 4 2 2 10" xfId="957" xr:uid="{00000000-0005-0000-0000-000081220000}"/>
    <cellStyle name="Normal 6 4 2 2 10 2" xfId="2027" xr:uid="{00000000-0005-0000-0000-000082220000}"/>
    <cellStyle name="Normal 6 4 2 2 10 2 2" xfId="4420" xr:uid="{00000000-0005-0000-0000-000083220000}"/>
    <cellStyle name="Normal 6 4 2 2 10 2 2 2" xfId="10478" xr:uid="{00000000-0005-0000-0000-000084220000}"/>
    <cellStyle name="Normal 6 4 2 2 10 2 3" xfId="6813" xr:uid="{00000000-0005-0000-0000-000085220000}"/>
    <cellStyle name="Normal 6 4 2 2 10 2 3 2" xfId="12247" xr:uid="{00000000-0005-0000-0000-000086220000}"/>
    <cellStyle name="Normal 6 4 2 2 10 2 4" xfId="8709" xr:uid="{00000000-0005-0000-0000-000087220000}"/>
    <cellStyle name="Normal 6 4 2 2 10 3" xfId="3350" xr:uid="{00000000-0005-0000-0000-000088220000}"/>
    <cellStyle name="Normal 6 4 2 2 10 3 2" xfId="9702" xr:uid="{00000000-0005-0000-0000-000089220000}"/>
    <cellStyle name="Normal 6 4 2 2 10 4" xfId="5743" xr:uid="{00000000-0005-0000-0000-00008A220000}"/>
    <cellStyle name="Normal 6 4 2 2 10 4 2" xfId="11471" xr:uid="{00000000-0005-0000-0000-00008B220000}"/>
    <cellStyle name="Normal 6 4 2 2 10 5" xfId="7933" xr:uid="{00000000-0005-0000-0000-00008C220000}"/>
    <cellStyle name="Normal 6 4 2 2 11" xfId="1341" xr:uid="{00000000-0005-0000-0000-00008D220000}"/>
    <cellStyle name="Normal 6 4 2 2 11 2" xfId="3734" xr:uid="{00000000-0005-0000-0000-00008E220000}"/>
    <cellStyle name="Normal 6 4 2 2 11 2 2" xfId="9960" xr:uid="{00000000-0005-0000-0000-00008F220000}"/>
    <cellStyle name="Normal 6 4 2 2 11 3" xfId="6127" xr:uid="{00000000-0005-0000-0000-000090220000}"/>
    <cellStyle name="Normal 6 4 2 2 11 3 2" xfId="11729" xr:uid="{00000000-0005-0000-0000-000091220000}"/>
    <cellStyle name="Normal 6 4 2 2 11 4" xfId="8191" xr:uid="{00000000-0005-0000-0000-000092220000}"/>
    <cellStyle name="Normal 6 4 2 2 12" xfId="266" xr:uid="{00000000-0005-0000-0000-000093220000}"/>
    <cellStyle name="Normal 6 4 2 2 12 2" xfId="2664" xr:uid="{00000000-0005-0000-0000-000094220000}"/>
    <cellStyle name="Normal 6 4 2 2 12 2 2" xfId="9184" xr:uid="{00000000-0005-0000-0000-000095220000}"/>
    <cellStyle name="Normal 6 4 2 2 12 3" xfId="5057" xr:uid="{00000000-0005-0000-0000-000096220000}"/>
    <cellStyle name="Normal 6 4 2 2 12 3 2" xfId="10953" xr:uid="{00000000-0005-0000-0000-000097220000}"/>
    <cellStyle name="Normal 6 4 2 2 12 4" xfId="7415" xr:uid="{00000000-0005-0000-0000-000098220000}"/>
    <cellStyle name="Normal 6 4 2 2 13" xfId="2411" xr:uid="{00000000-0005-0000-0000-000099220000}"/>
    <cellStyle name="Normal 6 4 2 2 13 2" xfId="8967" xr:uid="{00000000-0005-0000-0000-00009A220000}"/>
    <cellStyle name="Normal 6 4 2 2 14" xfId="4804" xr:uid="{00000000-0005-0000-0000-00009B220000}"/>
    <cellStyle name="Normal 6 4 2 2 14 2" xfId="10736" xr:uid="{00000000-0005-0000-0000-00009C220000}"/>
    <cellStyle name="Normal 6 4 2 2 15" xfId="7198" xr:uid="{00000000-0005-0000-0000-00009D220000}"/>
    <cellStyle name="Normal 6 4 2 2 2" xfId="20" xr:uid="{00000000-0005-0000-0000-00009E220000}"/>
    <cellStyle name="Normal 6 4 2 2 2 10" xfId="1348" xr:uid="{00000000-0005-0000-0000-00009F220000}"/>
    <cellStyle name="Normal 6 4 2 2 2 10 2" xfId="3741" xr:uid="{00000000-0005-0000-0000-0000A0220000}"/>
    <cellStyle name="Normal 6 4 2 2 2 10 2 2" xfId="9966" xr:uid="{00000000-0005-0000-0000-0000A1220000}"/>
    <cellStyle name="Normal 6 4 2 2 2 10 3" xfId="6134" xr:uid="{00000000-0005-0000-0000-0000A2220000}"/>
    <cellStyle name="Normal 6 4 2 2 2 10 3 2" xfId="11735" xr:uid="{00000000-0005-0000-0000-0000A3220000}"/>
    <cellStyle name="Normal 6 4 2 2 2 10 4" xfId="8197" xr:uid="{00000000-0005-0000-0000-0000A4220000}"/>
    <cellStyle name="Normal 6 4 2 2 2 11" xfId="273" xr:uid="{00000000-0005-0000-0000-0000A5220000}"/>
    <cellStyle name="Normal 6 4 2 2 2 11 2" xfId="2671" xr:uid="{00000000-0005-0000-0000-0000A6220000}"/>
    <cellStyle name="Normal 6 4 2 2 2 11 2 2" xfId="9190" xr:uid="{00000000-0005-0000-0000-0000A7220000}"/>
    <cellStyle name="Normal 6 4 2 2 2 11 3" xfId="5064" xr:uid="{00000000-0005-0000-0000-0000A8220000}"/>
    <cellStyle name="Normal 6 4 2 2 2 11 3 2" xfId="10959" xr:uid="{00000000-0005-0000-0000-0000A9220000}"/>
    <cellStyle name="Normal 6 4 2 2 2 11 4" xfId="7421" xr:uid="{00000000-0005-0000-0000-0000AA220000}"/>
    <cellStyle name="Normal 6 4 2 2 2 12" xfId="2418" xr:uid="{00000000-0005-0000-0000-0000AB220000}"/>
    <cellStyle name="Normal 6 4 2 2 2 12 2" xfId="8973" xr:uid="{00000000-0005-0000-0000-0000AC220000}"/>
    <cellStyle name="Normal 6 4 2 2 2 13" xfId="4811" xr:uid="{00000000-0005-0000-0000-0000AD220000}"/>
    <cellStyle name="Normal 6 4 2 2 2 13 2" xfId="10742" xr:uid="{00000000-0005-0000-0000-0000AE220000}"/>
    <cellStyle name="Normal 6 4 2 2 2 14" xfId="7204" xr:uid="{00000000-0005-0000-0000-0000AF220000}"/>
    <cellStyle name="Normal 6 4 2 2 2 2" xfId="34" xr:uid="{00000000-0005-0000-0000-0000B0220000}"/>
    <cellStyle name="Normal 6 4 2 2 2 2 10" xfId="2432" xr:uid="{00000000-0005-0000-0000-0000B1220000}"/>
    <cellStyle name="Normal 6 4 2 2 2 2 10 2" xfId="8985" xr:uid="{00000000-0005-0000-0000-0000B2220000}"/>
    <cellStyle name="Normal 6 4 2 2 2 2 11" xfId="4825" xr:uid="{00000000-0005-0000-0000-0000B3220000}"/>
    <cellStyle name="Normal 6 4 2 2 2 2 11 2" xfId="10754" xr:uid="{00000000-0005-0000-0000-0000B4220000}"/>
    <cellStyle name="Normal 6 4 2 2 2 2 12" xfId="7216" xr:uid="{00000000-0005-0000-0000-0000B5220000}"/>
    <cellStyle name="Normal 6 4 2 2 2 2 2" xfId="76" xr:uid="{00000000-0005-0000-0000-0000B6220000}"/>
    <cellStyle name="Normal 6 4 2 2 2 2 2 2" xfId="160" xr:uid="{00000000-0005-0000-0000-0000B7220000}"/>
    <cellStyle name="Normal 6 4 2 2 2 2 2 2 2" xfId="763" xr:uid="{00000000-0005-0000-0000-0000B8220000}"/>
    <cellStyle name="Normal 6 4 2 2 2 2 2 2 2 2" xfId="1833" xr:uid="{00000000-0005-0000-0000-0000B9220000}"/>
    <cellStyle name="Normal 6 4 2 2 2 2 2 2 2 2 2" xfId="4226" xr:uid="{00000000-0005-0000-0000-0000BA220000}"/>
    <cellStyle name="Normal 6 4 2 2 2 2 2 2 2 2 2 2" xfId="10383" xr:uid="{00000000-0005-0000-0000-0000BB220000}"/>
    <cellStyle name="Normal 6 4 2 2 2 2 2 2 2 2 3" xfId="6619" xr:uid="{00000000-0005-0000-0000-0000BC220000}"/>
    <cellStyle name="Normal 6 4 2 2 2 2 2 2 2 2 3 2" xfId="12152" xr:uid="{00000000-0005-0000-0000-0000BD220000}"/>
    <cellStyle name="Normal 6 4 2 2 2 2 2 2 2 2 4" xfId="8614" xr:uid="{00000000-0005-0000-0000-0000BE220000}"/>
    <cellStyle name="Normal 6 4 2 2 2 2 2 2 2 3" xfId="3156" xr:uid="{00000000-0005-0000-0000-0000BF220000}"/>
    <cellStyle name="Normal 6 4 2 2 2 2 2 2 2 3 2" xfId="9607" xr:uid="{00000000-0005-0000-0000-0000C0220000}"/>
    <cellStyle name="Normal 6 4 2 2 2 2 2 2 2 4" xfId="5549" xr:uid="{00000000-0005-0000-0000-0000C1220000}"/>
    <cellStyle name="Normal 6 4 2 2 2 2 2 2 2 4 2" xfId="11376" xr:uid="{00000000-0005-0000-0000-0000C2220000}"/>
    <cellStyle name="Normal 6 4 2 2 2 2 2 2 2 5" xfId="7838" xr:uid="{00000000-0005-0000-0000-0000C3220000}"/>
    <cellStyle name="Normal 6 4 2 2 2 2 2 2 3" xfId="1148" xr:uid="{00000000-0005-0000-0000-0000C4220000}"/>
    <cellStyle name="Normal 6 4 2 2 2 2 2 2 3 2" xfId="2218" xr:uid="{00000000-0005-0000-0000-0000C5220000}"/>
    <cellStyle name="Normal 6 4 2 2 2 2 2 2 3 2 2" xfId="4611" xr:uid="{00000000-0005-0000-0000-0000C6220000}"/>
    <cellStyle name="Normal 6 4 2 2 2 2 2 2 3 2 2 2" xfId="10642" xr:uid="{00000000-0005-0000-0000-0000C7220000}"/>
    <cellStyle name="Normal 6 4 2 2 2 2 2 2 3 2 3" xfId="7004" xr:uid="{00000000-0005-0000-0000-0000C8220000}"/>
    <cellStyle name="Normal 6 4 2 2 2 2 2 2 3 2 3 2" xfId="12411" xr:uid="{00000000-0005-0000-0000-0000C9220000}"/>
    <cellStyle name="Normal 6 4 2 2 2 2 2 2 3 2 4" xfId="8873" xr:uid="{00000000-0005-0000-0000-0000CA220000}"/>
    <cellStyle name="Normal 6 4 2 2 2 2 2 2 3 3" xfId="3541" xr:uid="{00000000-0005-0000-0000-0000CB220000}"/>
    <cellStyle name="Normal 6 4 2 2 2 2 2 2 3 3 2" xfId="9866" xr:uid="{00000000-0005-0000-0000-0000CC220000}"/>
    <cellStyle name="Normal 6 4 2 2 2 2 2 2 3 4" xfId="5934" xr:uid="{00000000-0005-0000-0000-0000CD220000}"/>
    <cellStyle name="Normal 6 4 2 2 2 2 2 2 3 4 2" xfId="11635" xr:uid="{00000000-0005-0000-0000-0000CE220000}"/>
    <cellStyle name="Normal 6 4 2 2 2 2 2 2 3 5" xfId="8097" xr:uid="{00000000-0005-0000-0000-0000CF220000}"/>
    <cellStyle name="Normal 6 4 2 2 2 2 2 2 4" xfId="1532" xr:uid="{00000000-0005-0000-0000-0000D0220000}"/>
    <cellStyle name="Normal 6 4 2 2 2 2 2 2 4 2" xfId="3925" xr:uid="{00000000-0005-0000-0000-0000D1220000}"/>
    <cellStyle name="Normal 6 4 2 2 2 2 2 2 4 2 2" xfId="10124" xr:uid="{00000000-0005-0000-0000-0000D2220000}"/>
    <cellStyle name="Normal 6 4 2 2 2 2 2 2 4 3" xfId="6318" xr:uid="{00000000-0005-0000-0000-0000D3220000}"/>
    <cellStyle name="Normal 6 4 2 2 2 2 2 2 4 3 2" xfId="11893" xr:uid="{00000000-0005-0000-0000-0000D4220000}"/>
    <cellStyle name="Normal 6 4 2 2 2 2 2 2 4 4" xfId="8355" xr:uid="{00000000-0005-0000-0000-0000D5220000}"/>
    <cellStyle name="Normal 6 4 2 2 2 2 2 2 5" xfId="460" xr:uid="{00000000-0005-0000-0000-0000D6220000}"/>
    <cellStyle name="Normal 6 4 2 2 2 2 2 2 5 2" xfId="2855" xr:uid="{00000000-0005-0000-0000-0000D7220000}"/>
    <cellStyle name="Normal 6 4 2 2 2 2 2 2 5 2 2" xfId="9348" xr:uid="{00000000-0005-0000-0000-0000D8220000}"/>
    <cellStyle name="Normal 6 4 2 2 2 2 2 2 5 3" xfId="5248" xr:uid="{00000000-0005-0000-0000-0000D9220000}"/>
    <cellStyle name="Normal 6 4 2 2 2 2 2 2 5 3 2" xfId="11117" xr:uid="{00000000-0005-0000-0000-0000DA220000}"/>
    <cellStyle name="Normal 6 4 2 2 2 2 2 2 5 4" xfId="7579" xr:uid="{00000000-0005-0000-0000-0000DB220000}"/>
    <cellStyle name="Normal 6 4 2 2 2 2 2 2 6" xfId="2558" xr:uid="{00000000-0005-0000-0000-0000DC220000}"/>
    <cellStyle name="Normal 6 4 2 2 2 2 2 2 6 2" xfId="9093" xr:uid="{00000000-0005-0000-0000-0000DD220000}"/>
    <cellStyle name="Normal 6 4 2 2 2 2 2 2 7" xfId="4951" xr:uid="{00000000-0005-0000-0000-0000DE220000}"/>
    <cellStyle name="Normal 6 4 2 2 2 2 2 2 7 2" xfId="10862" xr:uid="{00000000-0005-0000-0000-0000DF220000}"/>
    <cellStyle name="Normal 6 4 2 2 2 2 2 2 8" xfId="7324" xr:uid="{00000000-0005-0000-0000-0000E0220000}"/>
    <cellStyle name="Normal 6 4 2 2 2 2 2 3" xfId="244" xr:uid="{00000000-0005-0000-0000-0000E1220000}"/>
    <cellStyle name="Normal 6 4 2 2 2 2 2 3 2" xfId="1705" xr:uid="{00000000-0005-0000-0000-0000E2220000}"/>
    <cellStyle name="Normal 6 4 2 2 2 2 2 3 2 2" xfId="4098" xr:uid="{00000000-0005-0000-0000-0000E3220000}"/>
    <cellStyle name="Normal 6 4 2 2 2 2 2 3 2 2 2" xfId="10273" xr:uid="{00000000-0005-0000-0000-0000E4220000}"/>
    <cellStyle name="Normal 6 4 2 2 2 2 2 3 2 3" xfId="6491" xr:uid="{00000000-0005-0000-0000-0000E5220000}"/>
    <cellStyle name="Normal 6 4 2 2 2 2 2 3 2 3 2" xfId="12042" xr:uid="{00000000-0005-0000-0000-0000E6220000}"/>
    <cellStyle name="Normal 6 4 2 2 2 2 2 3 2 4" xfId="8504" xr:uid="{00000000-0005-0000-0000-0000E7220000}"/>
    <cellStyle name="Normal 6 4 2 2 2 2 2 3 3" xfId="635" xr:uid="{00000000-0005-0000-0000-0000E8220000}"/>
    <cellStyle name="Normal 6 4 2 2 2 2 2 3 3 2" xfId="3028" xr:uid="{00000000-0005-0000-0000-0000E9220000}"/>
    <cellStyle name="Normal 6 4 2 2 2 2 2 3 3 2 2" xfId="9497" xr:uid="{00000000-0005-0000-0000-0000EA220000}"/>
    <cellStyle name="Normal 6 4 2 2 2 2 2 3 3 3" xfId="5421" xr:uid="{00000000-0005-0000-0000-0000EB220000}"/>
    <cellStyle name="Normal 6 4 2 2 2 2 2 3 3 3 2" xfId="11266" xr:uid="{00000000-0005-0000-0000-0000EC220000}"/>
    <cellStyle name="Normal 6 4 2 2 2 2 2 3 3 4" xfId="7728" xr:uid="{00000000-0005-0000-0000-0000ED220000}"/>
    <cellStyle name="Normal 6 4 2 2 2 2 2 3 4" xfId="2642" xr:uid="{00000000-0005-0000-0000-0000EE220000}"/>
    <cellStyle name="Normal 6 4 2 2 2 2 2 3 4 2" xfId="9165" xr:uid="{00000000-0005-0000-0000-0000EF220000}"/>
    <cellStyle name="Normal 6 4 2 2 2 2 2 3 5" xfId="5035" xr:uid="{00000000-0005-0000-0000-0000F0220000}"/>
    <cellStyle name="Normal 6 4 2 2 2 2 2 3 5 2" xfId="10934" xr:uid="{00000000-0005-0000-0000-0000F1220000}"/>
    <cellStyle name="Normal 6 4 2 2 2 2 2 3 6" xfId="7396" xr:uid="{00000000-0005-0000-0000-0000F2220000}"/>
    <cellStyle name="Normal 6 4 2 2 2 2 2 4" xfId="1020" xr:uid="{00000000-0005-0000-0000-0000F3220000}"/>
    <cellStyle name="Normal 6 4 2 2 2 2 2 4 2" xfId="2090" xr:uid="{00000000-0005-0000-0000-0000F4220000}"/>
    <cellStyle name="Normal 6 4 2 2 2 2 2 4 2 2" xfId="4483" xr:uid="{00000000-0005-0000-0000-0000F5220000}"/>
    <cellStyle name="Normal 6 4 2 2 2 2 2 4 2 2 2" xfId="10532" xr:uid="{00000000-0005-0000-0000-0000F6220000}"/>
    <cellStyle name="Normal 6 4 2 2 2 2 2 4 2 3" xfId="6876" xr:uid="{00000000-0005-0000-0000-0000F7220000}"/>
    <cellStyle name="Normal 6 4 2 2 2 2 2 4 2 3 2" xfId="12301" xr:uid="{00000000-0005-0000-0000-0000F8220000}"/>
    <cellStyle name="Normal 6 4 2 2 2 2 2 4 2 4" xfId="8763" xr:uid="{00000000-0005-0000-0000-0000F9220000}"/>
    <cellStyle name="Normal 6 4 2 2 2 2 2 4 3" xfId="3413" xr:uid="{00000000-0005-0000-0000-0000FA220000}"/>
    <cellStyle name="Normal 6 4 2 2 2 2 2 4 3 2" xfId="9756" xr:uid="{00000000-0005-0000-0000-0000FB220000}"/>
    <cellStyle name="Normal 6 4 2 2 2 2 2 4 4" xfId="5806" xr:uid="{00000000-0005-0000-0000-0000FC220000}"/>
    <cellStyle name="Normal 6 4 2 2 2 2 2 4 4 2" xfId="11525" xr:uid="{00000000-0005-0000-0000-0000FD220000}"/>
    <cellStyle name="Normal 6 4 2 2 2 2 2 4 5" xfId="7987" xr:uid="{00000000-0005-0000-0000-0000FE220000}"/>
    <cellStyle name="Normal 6 4 2 2 2 2 2 5" xfId="1404" xr:uid="{00000000-0005-0000-0000-0000FF220000}"/>
    <cellStyle name="Normal 6 4 2 2 2 2 2 5 2" xfId="3797" xr:uid="{00000000-0005-0000-0000-000000230000}"/>
    <cellStyle name="Normal 6 4 2 2 2 2 2 5 2 2" xfId="10014" xr:uid="{00000000-0005-0000-0000-000001230000}"/>
    <cellStyle name="Normal 6 4 2 2 2 2 2 5 3" xfId="6190" xr:uid="{00000000-0005-0000-0000-000002230000}"/>
    <cellStyle name="Normal 6 4 2 2 2 2 2 5 3 2" xfId="11783" xr:uid="{00000000-0005-0000-0000-000003230000}"/>
    <cellStyle name="Normal 6 4 2 2 2 2 2 5 4" xfId="8245" xr:uid="{00000000-0005-0000-0000-000004230000}"/>
    <cellStyle name="Normal 6 4 2 2 2 2 2 6" xfId="329" xr:uid="{00000000-0005-0000-0000-000005230000}"/>
    <cellStyle name="Normal 6 4 2 2 2 2 2 6 2" xfId="2727" xr:uid="{00000000-0005-0000-0000-000006230000}"/>
    <cellStyle name="Normal 6 4 2 2 2 2 2 6 2 2" xfId="9238" xr:uid="{00000000-0005-0000-0000-000007230000}"/>
    <cellStyle name="Normal 6 4 2 2 2 2 2 6 3" xfId="5120" xr:uid="{00000000-0005-0000-0000-000008230000}"/>
    <cellStyle name="Normal 6 4 2 2 2 2 2 6 3 2" xfId="11007" xr:uid="{00000000-0005-0000-0000-000009230000}"/>
    <cellStyle name="Normal 6 4 2 2 2 2 2 6 4" xfId="7469" xr:uid="{00000000-0005-0000-0000-00000A230000}"/>
    <cellStyle name="Normal 6 4 2 2 2 2 2 7" xfId="2474" xr:uid="{00000000-0005-0000-0000-00000B230000}"/>
    <cellStyle name="Normal 6 4 2 2 2 2 2 7 2" xfId="9021" xr:uid="{00000000-0005-0000-0000-00000C230000}"/>
    <cellStyle name="Normal 6 4 2 2 2 2 2 8" xfId="4867" xr:uid="{00000000-0005-0000-0000-00000D230000}"/>
    <cellStyle name="Normal 6 4 2 2 2 2 2 8 2" xfId="10790" xr:uid="{00000000-0005-0000-0000-00000E230000}"/>
    <cellStyle name="Normal 6 4 2 2 2 2 2 9" xfId="7252" xr:uid="{00000000-0005-0000-0000-00000F230000}"/>
    <cellStyle name="Normal 6 4 2 2 2 2 3" xfId="118" xr:uid="{00000000-0005-0000-0000-000010230000}"/>
    <cellStyle name="Normal 6 4 2 2 2 2 3 2" xfId="504" xr:uid="{00000000-0005-0000-0000-000011230000}"/>
    <cellStyle name="Normal 6 4 2 2 2 2 3 2 2" xfId="807" xr:uid="{00000000-0005-0000-0000-000012230000}"/>
    <cellStyle name="Normal 6 4 2 2 2 2 3 2 2 2" xfId="1877" xr:uid="{00000000-0005-0000-0000-000013230000}"/>
    <cellStyle name="Normal 6 4 2 2 2 2 3 2 2 2 2" xfId="4270" xr:uid="{00000000-0005-0000-0000-000014230000}"/>
    <cellStyle name="Normal 6 4 2 2 2 2 3 2 2 2 2 2" xfId="10421" xr:uid="{00000000-0005-0000-0000-000015230000}"/>
    <cellStyle name="Normal 6 4 2 2 2 2 3 2 2 2 3" xfId="6663" xr:uid="{00000000-0005-0000-0000-000016230000}"/>
    <cellStyle name="Normal 6 4 2 2 2 2 3 2 2 2 3 2" xfId="12190" xr:uid="{00000000-0005-0000-0000-000017230000}"/>
    <cellStyle name="Normal 6 4 2 2 2 2 3 2 2 2 4" xfId="8652" xr:uid="{00000000-0005-0000-0000-000018230000}"/>
    <cellStyle name="Normal 6 4 2 2 2 2 3 2 2 3" xfId="3200" xr:uid="{00000000-0005-0000-0000-000019230000}"/>
    <cellStyle name="Normal 6 4 2 2 2 2 3 2 2 3 2" xfId="9645" xr:uid="{00000000-0005-0000-0000-00001A230000}"/>
    <cellStyle name="Normal 6 4 2 2 2 2 3 2 2 4" xfId="5593" xr:uid="{00000000-0005-0000-0000-00001B230000}"/>
    <cellStyle name="Normal 6 4 2 2 2 2 3 2 2 4 2" xfId="11414" xr:uid="{00000000-0005-0000-0000-00001C230000}"/>
    <cellStyle name="Normal 6 4 2 2 2 2 3 2 2 5" xfId="7876" xr:uid="{00000000-0005-0000-0000-00001D230000}"/>
    <cellStyle name="Normal 6 4 2 2 2 2 3 2 3" xfId="1192" xr:uid="{00000000-0005-0000-0000-00001E230000}"/>
    <cellStyle name="Normal 6 4 2 2 2 2 3 2 3 2" xfId="2262" xr:uid="{00000000-0005-0000-0000-00001F230000}"/>
    <cellStyle name="Normal 6 4 2 2 2 2 3 2 3 2 2" xfId="4655" xr:uid="{00000000-0005-0000-0000-000020230000}"/>
    <cellStyle name="Normal 6 4 2 2 2 2 3 2 3 2 2 2" xfId="10680" xr:uid="{00000000-0005-0000-0000-000021230000}"/>
    <cellStyle name="Normal 6 4 2 2 2 2 3 2 3 2 3" xfId="7048" xr:uid="{00000000-0005-0000-0000-000022230000}"/>
    <cellStyle name="Normal 6 4 2 2 2 2 3 2 3 2 3 2" xfId="12449" xr:uid="{00000000-0005-0000-0000-000023230000}"/>
    <cellStyle name="Normal 6 4 2 2 2 2 3 2 3 2 4" xfId="8911" xr:uid="{00000000-0005-0000-0000-000024230000}"/>
    <cellStyle name="Normal 6 4 2 2 2 2 3 2 3 3" xfId="3585" xr:uid="{00000000-0005-0000-0000-000025230000}"/>
    <cellStyle name="Normal 6 4 2 2 2 2 3 2 3 3 2" xfId="9904" xr:uid="{00000000-0005-0000-0000-000026230000}"/>
    <cellStyle name="Normal 6 4 2 2 2 2 3 2 3 4" xfId="5978" xr:uid="{00000000-0005-0000-0000-000027230000}"/>
    <cellStyle name="Normal 6 4 2 2 2 2 3 2 3 4 2" xfId="11673" xr:uid="{00000000-0005-0000-0000-000028230000}"/>
    <cellStyle name="Normal 6 4 2 2 2 2 3 2 3 5" xfId="8135" xr:uid="{00000000-0005-0000-0000-000029230000}"/>
    <cellStyle name="Normal 6 4 2 2 2 2 3 2 4" xfId="1576" xr:uid="{00000000-0005-0000-0000-00002A230000}"/>
    <cellStyle name="Normal 6 4 2 2 2 2 3 2 4 2" xfId="3969" xr:uid="{00000000-0005-0000-0000-00002B230000}"/>
    <cellStyle name="Normal 6 4 2 2 2 2 3 2 4 2 2" xfId="10162" xr:uid="{00000000-0005-0000-0000-00002C230000}"/>
    <cellStyle name="Normal 6 4 2 2 2 2 3 2 4 3" xfId="6362" xr:uid="{00000000-0005-0000-0000-00002D230000}"/>
    <cellStyle name="Normal 6 4 2 2 2 2 3 2 4 3 2" xfId="11931" xr:uid="{00000000-0005-0000-0000-00002E230000}"/>
    <cellStyle name="Normal 6 4 2 2 2 2 3 2 4 4" xfId="8393" xr:uid="{00000000-0005-0000-0000-00002F230000}"/>
    <cellStyle name="Normal 6 4 2 2 2 2 3 2 5" xfId="2899" xr:uid="{00000000-0005-0000-0000-000030230000}"/>
    <cellStyle name="Normal 6 4 2 2 2 2 3 2 5 2" xfId="9386" xr:uid="{00000000-0005-0000-0000-000031230000}"/>
    <cellStyle name="Normal 6 4 2 2 2 2 3 2 6" xfId="5292" xr:uid="{00000000-0005-0000-0000-000032230000}"/>
    <cellStyle name="Normal 6 4 2 2 2 2 3 2 6 2" xfId="11155" xr:uid="{00000000-0005-0000-0000-000033230000}"/>
    <cellStyle name="Normal 6 4 2 2 2 2 3 2 7" xfId="7617" xr:uid="{00000000-0005-0000-0000-000034230000}"/>
    <cellStyle name="Normal 6 4 2 2 2 2 3 3" xfId="679" xr:uid="{00000000-0005-0000-0000-000035230000}"/>
    <cellStyle name="Normal 6 4 2 2 2 2 3 3 2" xfId="1749" xr:uid="{00000000-0005-0000-0000-000036230000}"/>
    <cellStyle name="Normal 6 4 2 2 2 2 3 3 2 2" xfId="4142" xr:uid="{00000000-0005-0000-0000-000037230000}"/>
    <cellStyle name="Normal 6 4 2 2 2 2 3 3 2 2 2" xfId="10311" xr:uid="{00000000-0005-0000-0000-000038230000}"/>
    <cellStyle name="Normal 6 4 2 2 2 2 3 3 2 3" xfId="6535" xr:uid="{00000000-0005-0000-0000-000039230000}"/>
    <cellStyle name="Normal 6 4 2 2 2 2 3 3 2 3 2" xfId="12080" xr:uid="{00000000-0005-0000-0000-00003A230000}"/>
    <cellStyle name="Normal 6 4 2 2 2 2 3 3 2 4" xfId="8542" xr:uid="{00000000-0005-0000-0000-00003B230000}"/>
    <cellStyle name="Normal 6 4 2 2 2 2 3 3 3" xfId="3072" xr:uid="{00000000-0005-0000-0000-00003C230000}"/>
    <cellStyle name="Normal 6 4 2 2 2 2 3 3 3 2" xfId="9535" xr:uid="{00000000-0005-0000-0000-00003D230000}"/>
    <cellStyle name="Normal 6 4 2 2 2 2 3 3 4" xfId="5465" xr:uid="{00000000-0005-0000-0000-00003E230000}"/>
    <cellStyle name="Normal 6 4 2 2 2 2 3 3 4 2" xfId="11304" xr:uid="{00000000-0005-0000-0000-00003F230000}"/>
    <cellStyle name="Normal 6 4 2 2 2 2 3 3 5" xfId="7766" xr:uid="{00000000-0005-0000-0000-000040230000}"/>
    <cellStyle name="Normal 6 4 2 2 2 2 3 4" xfId="1064" xr:uid="{00000000-0005-0000-0000-000041230000}"/>
    <cellStyle name="Normal 6 4 2 2 2 2 3 4 2" xfId="2134" xr:uid="{00000000-0005-0000-0000-000042230000}"/>
    <cellStyle name="Normal 6 4 2 2 2 2 3 4 2 2" xfId="4527" xr:uid="{00000000-0005-0000-0000-000043230000}"/>
    <cellStyle name="Normal 6 4 2 2 2 2 3 4 2 2 2" xfId="10570" xr:uid="{00000000-0005-0000-0000-000044230000}"/>
    <cellStyle name="Normal 6 4 2 2 2 2 3 4 2 3" xfId="6920" xr:uid="{00000000-0005-0000-0000-000045230000}"/>
    <cellStyle name="Normal 6 4 2 2 2 2 3 4 2 3 2" xfId="12339" xr:uid="{00000000-0005-0000-0000-000046230000}"/>
    <cellStyle name="Normal 6 4 2 2 2 2 3 4 2 4" xfId="8801" xr:uid="{00000000-0005-0000-0000-000047230000}"/>
    <cellStyle name="Normal 6 4 2 2 2 2 3 4 3" xfId="3457" xr:uid="{00000000-0005-0000-0000-000048230000}"/>
    <cellStyle name="Normal 6 4 2 2 2 2 3 4 3 2" xfId="9794" xr:uid="{00000000-0005-0000-0000-000049230000}"/>
    <cellStyle name="Normal 6 4 2 2 2 2 3 4 4" xfId="5850" xr:uid="{00000000-0005-0000-0000-00004A230000}"/>
    <cellStyle name="Normal 6 4 2 2 2 2 3 4 4 2" xfId="11563" xr:uid="{00000000-0005-0000-0000-00004B230000}"/>
    <cellStyle name="Normal 6 4 2 2 2 2 3 4 5" xfId="8025" xr:uid="{00000000-0005-0000-0000-00004C230000}"/>
    <cellStyle name="Normal 6 4 2 2 2 2 3 5" xfId="1448" xr:uid="{00000000-0005-0000-0000-00004D230000}"/>
    <cellStyle name="Normal 6 4 2 2 2 2 3 5 2" xfId="3841" xr:uid="{00000000-0005-0000-0000-00004E230000}"/>
    <cellStyle name="Normal 6 4 2 2 2 2 3 5 2 2" xfId="10052" xr:uid="{00000000-0005-0000-0000-00004F230000}"/>
    <cellStyle name="Normal 6 4 2 2 2 2 3 5 3" xfId="6234" xr:uid="{00000000-0005-0000-0000-000050230000}"/>
    <cellStyle name="Normal 6 4 2 2 2 2 3 5 3 2" xfId="11821" xr:uid="{00000000-0005-0000-0000-000051230000}"/>
    <cellStyle name="Normal 6 4 2 2 2 2 3 5 4" xfId="8283" xr:uid="{00000000-0005-0000-0000-000052230000}"/>
    <cellStyle name="Normal 6 4 2 2 2 2 3 6" xfId="375" xr:uid="{00000000-0005-0000-0000-000053230000}"/>
    <cellStyle name="Normal 6 4 2 2 2 2 3 6 2" xfId="2771" xr:uid="{00000000-0005-0000-0000-000054230000}"/>
    <cellStyle name="Normal 6 4 2 2 2 2 3 6 2 2" xfId="9276" xr:uid="{00000000-0005-0000-0000-000055230000}"/>
    <cellStyle name="Normal 6 4 2 2 2 2 3 6 3" xfId="5164" xr:uid="{00000000-0005-0000-0000-000056230000}"/>
    <cellStyle name="Normal 6 4 2 2 2 2 3 6 3 2" xfId="11045" xr:uid="{00000000-0005-0000-0000-000057230000}"/>
    <cellStyle name="Normal 6 4 2 2 2 2 3 6 4" xfId="7507" xr:uid="{00000000-0005-0000-0000-000058230000}"/>
    <cellStyle name="Normal 6 4 2 2 2 2 3 7" xfId="2516" xr:uid="{00000000-0005-0000-0000-000059230000}"/>
    <cellStyle name="Normal 6 4 2 2 2 2 3 7 2" xfId="9057" xr:uid="{00000000-0005-0000-0000-00005A230000}"/>
    <cellStyle name="Normal 6 4 2 2 2 2 3 8" xfId="4909" xr:uid="{00000000-0005-0000-0000-00005B230000}"/>
    <cellStyle name="Normal 6 4 2 2 2 2 3 8 2" xfId="10826" xr:uid="{00000000-0005-0000-0000-00005C230000}"/>
    <cellStyle name="Normal 6 4 2 2 2 2 3 9" xfId="7288" xr:uid="{00000000-0005-0000-0000-00005D230000}"/>
    <cellStyle name="Normal 6 4 2 2 2 2 4" xfId="202" xr:uid="{00000000-0005-0000-0000-00005E230000}"/>
    <cellStyle name="Normal 6 4 2 2 2 2 4 2" xfId="721" xr:uid="{00000000-0005-0000-0000-00005F230000}"/>
    <cellStyle name="Normal 6 4 2 2 2 2 4 2 2" xfId="1791" xr:uid="{00000000-0005-0000-0000-000060230000}"/>
    <cellStyle name="Normal 6 4 2 2 2 2 4 2 2 2" xfId="4184" xr:uid="{00000000-0005-0000-0000-000061230000}"/>
    <cellStyle name="Normal 6 4 2 2 2 2 4 2 2 2 2" xfId="10347" xr:uid="{00000000-0005-0000-0000-000062230000}"/>
    <cellStyle name="Normal 6 4 2 2 2 2 4 2 2 3" xfId="6577" xr:uid="{00000000-0005-0000-0000-000063230000}"/>
    <cellStyle name="Normal 6 4 2 2 2 2 4 2 2 3 2" xfId="12116" xr:uid="{00000000-0005-0000-0000-000064230000}"/>
    <cellStyle name="Normal 6 4 2 2 2 2 4 2 2 4" xfId="8578" xr:uid="{00000000-0005-0000-0000-000065230000}"/>
    <cellStyle name="Normal 6 4 2 2 2 2 4 2 3" xfId="3114" xr:uid="{00000000-0005-0000-0000-000066230000}"/>
    <cellStyle name="Normal 6 4 2 2 2 2 4 2 3 2" xfId="9571" xr:uid="{00000000-0005-0000-0000-000067230000}"/>
    <cellStyle name="Normal 6 4 2 2 2 2 4 2 4" xfId="5507" xr:uid="{00000000-0005-0000-0000-000068230000}"/>
    <cellStyle name="Normal 6 4 2 2 2 2 4 2 4 2" xfId="11340" xr:uid="{00000000-0005-0000-0000-000069230000}"/>
    <cellStyle name="Normal 6 4 2 2 2 2 4 2 5" xfId="7802" xr:uid="{00000000-0005-0000-0000-00006A230000}"/>
    <cellStyle name="Normal 6 4 2 2 2 2 4 3" xfId="1106" xr:uid="{00000000-0005-0000-0000-00006B230000}"/>
    <cellStyle name="Normal 6 4 2 2 2 2 4 3 2" xfId="2176" xr:uid="{00000000-0005-0000-0000-00006C230000}"/>
    <cellStyle name="Normal 6 4 2 2 2 2 4 3 2 2" xfId="4569" xr:uid="{00000000-0005-0000-0000-00006D230000}"/>
    <cellStyle name="Normal 6 4 2 2 2 2 4 3 2 2 2" xfId="10606" xr:uid="{00000000-0005-0000-0000-00006E230000}"/>
    <cellStyle name="Normal 6 4 2 2 2 2 4 3 2 3" xfId="6962" xr:uid="{00000000-0005-0000-0000-00006F230000}"/>
    <cellStyle name="Normal 6 4 2 2 2 2 4 3 2 3 2" xfId="12375" xr:uid="{00000000-0005-0000-0000-000070230000}"/>
    <cellStyle name="Normal 6 4 2 2 2 2 4 3 2 4" xfId="8837" xr:uid="{00000000-0005-0000-0000-000071230000}"/>
    <cellStyle name="Normal 6 4 2 2 2 2 4 3 3" xfId="3499" xr:uid="{00000000-0005-0000-0000-000072230000}"/>
    <cellStyle name="Normal 6 4 2 2 2 2 4 3 3 2" xfId="9830" xr:uid="{00000000-0005-0000-0000-000073230000}"/>
    <cellStyle name="Normal 6 4 2 2 2 2 4 3 4" xfId="5892" xr:uid="{00000000-0005-0000-0000-000074230000}"/>
    <cellStyle name="Normal 6 4 2 2 2 2 4 3 4 2" xfId="11599" xr:uid="{00000000-0005-0000-0000-000075230000}"/>
    <cellStyle name="Normal 6 4 2 2 2 2 4 3 5" xfId="8061" xr:uid="{00000000-0005-0000-0000-000076230000}"/>
    <cellStyle name="Normal 6 4 2 2 2 2 4 4" xfId="1490" xr:uid="{00000000-0005-0000-0000-000077230000}"/>
    <cellStyle name="Normal 6 4 2 2 2 2 4 4 2" xfId="3883" xr:uid="{00000000-0005-0000-0000-000078230000}"/>
    <cellStyle name="Normal 6 4 2 2 2 2 4 4 2 2" xfId="10088" xr:uid="{00000000-0005-0000-0000-000079230000}"/>
    <cellStyle name="Normal 6 4 2 2 2 2 4 4 3" xfId="6276" xr:uid="{00000000-0005-0000-0000-00007A230000}"/>
    <cellStyle name="Normal 6 4 2 2 2 2 4 4 3 2" xfId="11857" xr:uid="{00000000-0005-0000-0000-00007B230000}"/>
    <cellStyle name="Normal 6 4 2 2 2 2 4 4 4" xfId="8319" xr:uid="{00000000-0005-0000-0000-00007C230000}"/>
    <cellStyle name="Normal 6 4 2 2 2 2 4 5" xfId="418" xr:uid="{00000000-0005-0000-0000-00007D230000}"/>
    <cellStyle name="Normal 6 4 2 2 2 2 4 5 2" xfId="2813" xr:uid="{00000000-0005-0000-0000-00007E230000}"/>
    <cellStyle name="Normal 6 4 2 2 2 2 4 5 2 2" xfId="9312" xr:uid="{00000000-0005-0000-0000-00007F230000}"/>
    <cellStyle name="Normal 6 4 2 2 2 2 4 5 3" xfId="5206" xr:uid="{00000000-0005-0000-0000-000080230000}"/>
    <cellStyle name="Normal 6 4 2 2 2 2 4 5 3 2" xfId="11081" xr:uid="{00000000-0005-0000-0000-000081230000}"/>
    <cellStyle name="Normal 6 4 2 2 2 2 4 5 4" xfId="7543" xr:uid="{00000000-0005-0000-0000-000082230000}"/>
    <cellStyle name="Normal 6 4 2 2 2 2 4 6" xfId="2600" xr:uid="{00000000-0005-0000-0000-000083230000}"/>
    <cellStyle name="Normal 6 4 2 2 2 2 4 6 2" xfId="9129" xr:uid="{00000000-0005-0000-0000-000084230000}"/>
    <cellStyle name="Normal 6 4 2 2 2 2 4 7" xfId="4993" xr:uid="{00000000-0005-0000-0000-000085230000}"/>
    <cellStyle name="Normal 6 4 2 2 2 2 4 7 2" xfId="10898" xr:uid="{00000000-0005-0000-0000-000086230000}"/>
    <cellStyle name="Normal 6 4 2 2 2 2 4 8" xfId="7360" xr:uid="{00000000-0005-0000-0000-000087230000}"/>
    <cellStyle name="Normal 6 4 2 2 2 2 5" xfId="548" xr:uid="{00000000-0005-0000-0000-000088230000}"/>
    <cellStyle name="Normal 6 4 2 2 2 2 5 2" xfId="851" xr:uid="{00000000-0005-0000-0000-000089230000}"/>
    <cellStyle name="Normal 6 4 2 2 2 2 5 2 2" xfId="1921" xr:uid="{00000000-0005-0000-0000-00008A230000}"/>
    <cellStyle name="Normal 6 4 2 2 2 2 5 2 2 2" xfId="4314" xr:uid="{00000000-0005-0000-0000-00008B230000}"/>
    <cellStyle name="Normal 6 4 2 2 2 2 5 2 2 2 2" xfId="10459" xr:uid="{00000000-0005-0000-0000-00008C230000}"/>
    <cellStyle name="Normal 6 4 2 2 2 2 5 2 2 3" xfId="6707" xr:uid="{00000000-0005-0000-0000-00008D230000}"/>
    <cellStyle name="Normal 6 4 2 2 2 2 5 2 2 3 2" xfId="12228" xr:uid="{00000000-0005-0000-0000-00008E230000}"/>
    <cellStyle name="Normal 6 4 2 2 2 2 5 2 2 4" xfId="8690" xr:uid="{00000000-0005-0000-0000-00008F230000}"/>
    <cellStyle name="Normal 6 4 2 2 2 2 5 2 3" xfId="3244" xr:uid="{00000000-0005-0000-0000-000090230000}"/>
    <cellStyle name="Normal 6 4 2 2 2 2 5 2 3 2" xfId="9683" xr:uid="{00000000-0005-0000-0000-000091230000}"/>
    <cellStyle name="Normal 6 4 2 2 2 2 5 2 4" xfId="5637" xr:uid="{00000000-0005-0000-0000-000092230000}"/>
    <cellStyle name="Normal 6 4 2 2 2 2 5 2 4 2" xfId="11452" xr:uid="{00000000-0005-0000-0000-000093230000}"/>
    <cellStyle name="Normal 6 4 2 2 2 2 5 2 5" xfId="7914" xr:uid="{00000000-0005-0000-0000-000094230000}"/>
    <cellStyle name="Normal 6 4 2 2 2 2 5 3" xfId="1236" xr:uid="{00000000-0005-0000-0000-000095230000}"/>
    <cellStyle name="Normal 6 4 2 2 2 2 5 3 2" xfId="2306" xr:uid="{00000000-0005-0000-0000-000096230000}"/>
    <cellStyle name="Normal 6 4 2 2 2 2 5 3 2 2" xfId="4699" xr:uid="{00000000-0005-0000-0000-000097230000}"/>
    <cellStyle name="Normal 6 4 2 2 2 2 5 3 2 2 2" xfId="10718" xr:uid="{00000000-0005-0000-0000-000098230000}"/>
    <cellStyle name="Normal 6 4 2 2 2 2 5 3 2 3" xfId="7092" xr:uid="{00000000-0005-0000-0000-000099230000}"/>
    <cellStyle name="Normal 6 4 2 2 2 2 5 3 2 3 2" xfId="12487" xr:uid="{00000000-0005-0000-0000-00009A230000}"/>
    <cellStyle name="Normal 6 4 2 2 2 2 5 3 2 4" xfId="8949" xr:uid="{00000000-0005-0000-0000-00009B230000}"/>
    <cellStyle name="Normal 6 4 2 2 2 2 5 3 3" xfId="3629" xr:uid="{00000000-0005-0000-0000-00009C230000}"/>
    <cellStyle name="Normal 6 4 2 2 2 2 5 3 3 2" xfId="9942" xr:uid="{00000000-0005-0000-0000-00009D230000}"/>
    <cellStyle name="Normal 6 4 2 2 2 2 5 3 4" xfId="6022" xr:uid="{00000000-0005-0000-0000-00009E230000}"/>
    <cellStyle name="Normal 6 4 2 2 2 2 5 3 4 2" xfId="11711" xr:uid="{00000000-0005-0000-0000-00009F230000}"/>
    <cellStyle name="Normal 6 4 2 2 2 2 5 3 5" xfId="8173" xr:uid="{00000000-0005-0000-0000-0000A0230000}"/>
    <cellStyle name="Normal 6 4 2 2 2 2 5 4" xfId="1620" xr:uid="{00000000-0005-0000-0000-0000A1230000}"/>
    <cellStyle name="Normal 6 4 2 2 2 2 5 4 2" xfId="4013" xr:uid="{00000000-0005-0000-0000-0000A2230000}"/>
    <cellStyle name="Normal 6 4 2 2 2 2 5 4 2 2" xfId="10200" xr:uid="{00000000-0005-0000-0000-0000A3230000}"/>
    <cellStyle name="Normal 6 4 2 2 2 2 5 4 3" xfId="6406" xr:uid="{00000000-0005-0000-0000-0000A4230000}"/>
    <cellStyle name="Normal 6 4 2 2 2 2 5 4 3 2" xfId="11969" xr:uid="{00000000-0005-0000-0000-0000A5230000}"/>
    <cellStyle name="Normal 6 4 2 2 2 2 5 4 4" xfId="8431" xr:uid="{00000000-0005-0000-0000-0000A6230000}"/>
    <cellStyle name="Normal 6 4 2 2 2 2 5 5" xfId="2943" xr:uid="{00000000-0005-0000-0000-0000A7230000}"/>
    <cellStyle name="Normal 6 4 2 2 2 2 5 5 2" xfId="9424" xr:uid="{00000000-0005-0000-0000-0000A8230000}"/>
    <cellStyle name="Normal 6 4 2 2 2 2 5 6" xfId="5336" xr:uid="{00000000-0005-0000-0000-0000A9230000}"/>
    <cellStyle name="Normal 6 4 2 2 2 2 5 6 2" xfId="11193" xr:uid="{00000000-0005-0000-0000-0000AA230000}"/>
    <cellStyle name="Normal 6 4 2 2 2 2 5 7" xfId="7655" xr:uid="{00000000-0005-0000-0000-0000AB230000}"/>
    <cellStyle name="Normal 6 4 2 2 2 2 6" xfId="593" xr:uid="{00000000-0005-0000-0000-0000AC230000}"/>
    <cellStyle name="Normal 6 4 2 2 2 2 6 2" xfId="1663" xr:uid="{00000000-0005-0000-0000-0000AD230000}"/>
    <cellStyle name="Normal 6 4 2 2 2 2 6 2 2" xfId="4056" xr:uid="{00000000-0005-0000-0000-0000AE230000}"/>
    <cellStyle name="Normal 6 4 2 2 2 2 6 2 2 2" xfId="10237" xr:uid="{00000000-0005-0000-0000-0000AF230000}"/>
    <cellStyle name="Normal 6 4 2 2 2 2 6 2 3" xfId="6449" xr:uid="{00000000-0005-0000-0000-0000B0230000}"/>
    <cellStyle name="Normal 6 4 2 2 2 2 6 2 3 2" xfId="12006" xr:uid="{00000000-0005-0000-0000-0000B1230000}"/>
    <cellStyle name="Normal 6 4 2 2 2 2 6 2 4" xfId="8468" xr:uid="{00000000-0005-0000-0000-0000B2230000}"/>
    <cellStyle name="Normal 6 4 2 2 2 2 6 3" xfId="2986" xr:uid="{00000000-0005-0000-0000-0000B3230000}"/>
    <cellStyle name="Normal 6 4 2 2 2 2 6 3 2" xfId="9461" xr:uid="{00000000-0005-0000-0000-0000B4230000}"/>
    <cellStyle name="Normal 6 4 2 2 2 2 6 4" xfId="5379" xr:uid="{00000000-0005-0000-0000-0000B5230000}"/>
    <cellStyle name="Normal 6 4 2 2 2 2 6 4 2" xfId="11230" xr:uid="{00000000-0005-0000-0000-0000B6230000}"/>
    <cellStyle name="Normal 6 4 2 2 2 2 6 5" xfId="7692" xr:uid="{00000000-0005-0000-0000-0000B7230000}"/>
    <cellStyle name="Normal 6 4 2 2 2 2 7" xfId="978" xr:uid="{00000000-0005-0000-0000-0000B8230000}"/>
    <cellStyle name="Normal 6 4 2 2 2 2 7 2" xfId="2048" xr:uid="{00000000-0005-0000-0000-0000B9230000}"/>
    <cellStyle name="Normal 6 4 2 2 2 2 7 2 2" xfId="4441" xr:uid="{00000000-0005-0000-0000-0000BA230000}"/>
    <cellStyle name="Normal 6 4 2 2 2 2 7 2 2 2" xfId="10496" xr:uid="{00000000-0005-0000-0000-0000BB230000}"/>
    <cellStyle name="Normal 6 4 2 2 2 2 7 2 3" xfId="6834" xr:uid="{00000000-0005-0000-0000-0000BC230000}"/>
    <cellStyle name="Normal 6 4 2 2 2 2 7 2 3 2" xfId="12265" xr:uid="{00000000-0005-0000-0000-0000BD230000}"/>
    <cellStyle name="Normal 6 4 2 2 2 2 7 2 4" xfId="8727" xr:uid="{00000000-0005-0000-0000-0000BE230000}"/>
    <cellStyle name="Normal 6 4 2 2 2 2 7 3" xfId="3371" xr:uid="{00000000-0005-0000-0000-0000BF230000}"/>
    <cellStyle name="Normal 6 4 2 2 2 2 7 3 2" xfId="9720" xr:uid="{00000000-0005-0000-0000-0000C0230000}"/>
    <cellStyle name="Normal 6 4 2 2 2 2 7 4" xfId="5764" xr:uid="{00000000-0005-0000-0000-0000C1230000}"/>
    <cellStyle name="Normal 6 4 2 2 2 2 7 4 2" xfId="11489" xr:uid="{00000000-0005-0000-0000-0000C2230000}"/>
    <cellStyle name="Normal 6 4 2 2 2 2 7 5" xfId="7951" xr:uid="{00000000-0005-0000-0000-0000C3230000}"/>
    <cellStyle name="Normal 6 4 2 2 2 2 8" xfId="1362" xr:uid="{00000000-0005-0000-0000-0000C4230000}"/>
    <cellStyle name="Normal 6 4 2 2 2 2 8 2" xfId="3755" xr:uid="{00000000-0005-0000-0000-0000C5230000}"/>
    <cellStyle name="Normal 6 4 2 2 2 2 8 2 2" xfId="9978" xr:uid="{00000000-0005-0000-0000-0000C6230000}"/>
    <cellStyle name="Normal 6 4 2 2 2 2 8 3" xfId="6148" xr:uid="{00000000-0005-0000-0000-0000C7230000}"/>
    <cellStyle name="Normal 6 4 2 2 2 2 8 3 2" xfId="11747" xr:uid="{00000000-0005-0000-0000-0000C8230000}"/>
    <cellStyle name="Normal 6 4 2 2 2 2 8 4" xfId="8209" xr:uid="{00000000-0005-0000-0000-0000C9230000}"/>
    <cellStyle name="Normal 6 4 2 2 2 2 9" xfId="287" xr:uid="{00000000-0005-0000-0000-0000CA230000}"/>
    <cellStyle name="Normal 6 4 2 2 2 2 9 2" xfId="2685" xr:uid="{00000000-0005-0000-0000-0000CB230000}"/>
    <cellStyle name="Normal 6 4 2 2 2 2 9 2 2" xfId="9202" xr:uid="{00000000-0005-0000-0000-0000CC230000}"/>
    <cellStyle name="Normal 6 4 2 2 2 2 9 3" xfId="5078" xr:uid="{00000000-0005-0000-0000-0000CD230000}"/>
    <cellStyle name="Normal 6 4 2 2 2 2 9 3 2" xfId="10971" xr:uid="{00000000-0005-0000-0000-0000CE230000}"/>
    <cellStyle name="Normal 6 4 2 2 2 2 9 4" xfId="7433" xr:uid="{00000000-0005-0000-0000-0000CF230000}"/>
    <cellStyle name="Normal 6 4 2 2 2 3" xfId="48" xr:uid="{00000000-0005-0000-0000-0000D0230000}"/>
    <cellStyle name="Normal 6 4 2 2 2 3 10" xfId="2446" xr:uid="{00000000-0005-0000-0000-0000D1230000}"/>
    <cellStyle name="Normal 6 4 2 2 2 3 10 2" xfId="8997" xr:uid="{00000000-0005-0000-0000-0000D2230000}"/>
    <cellStyle name="Normal 6 4 2 2 2 3 11" xfId="4839" xr:uid="{00000000-0005-0000-0000-0000D3230000}"/>
    <cellStyle name="Normal 6 4 2 2 2 3 11 2" xfId="10766" xr:uid="{00000000-0005-0000-0000-0000D4230000}"/>
    <cellStyle name="Normal 6 4 2 2 2 3 12" xfId="7228" xr:uid="{00000000-0005-0000-0000-0000D5230000}"/>
    <cellStyle name="Normal 6 4 2 2 2 3 2" xfId="90" xr:uid="{00000000-0005-0000-0000-0000D6230000}"/>
    <cellStyle name="Normal 6 4 2 2 2 3 2 2" xfId="174" xr:uid="{00000000-0005-0000-0000-0000D7230000}"/>
    <cellStyle name="Normal 6 4 2 2 2 3 2 2 2" xfId="777" xr:uid="{00000000-0005-0000-0000-0000D8230000}"/>
    <cellStyle name="Normal 6 4 2 2 2 3 2 2 2 2" xfId="1847" xr:uid="{00000000-0005-0000-0000-0000D9230000}"/>
    <cellStyle name="Normal 6 4 2 2 2 3 2 2 2 2 2" xfId="4240" xr:uid="{00000000-0005-0000-0000-0000DA230000}"/>
    <cellStyle name="Normal 6 4 2 2 2 3 2 2 2 2 2 2" xfId="10395" xr:uid="{00000000-0005-0000-0000-0000DB230000}"/>
    <cellStyle name="Normal 6 4 2 2 2 3 2 2 2 2 3" xfId="6633" xr:uid="{00000000-0005-0000-0000-0000DC230000}"/>
    <cellStyle name="Normal 6 4 2 2 2 3 2 2 2 2 3 2" xfId="12164" xr:uid="{00000000-0005-0000-0000-0000DD230000}"/>
    <cellStyle name="Normal 6 4 2 2 2 3 2 2 2 2 4" xfId="8626" xr:uid="{00000000-0005-0000-0000-0000DE230000}"/>
    <cellStyle name="Normal 6 4 2 2 2 3 2 2 2 3" xfId="3170" xr:uid="{00000000-0005-0000-0000-0000DF230000}"/>
    <cellStyle name="Normal 6 4 2 2 2 3 2 2 2 3 2" xfId="9619" xr:uid="{00000000-0005-0000-0000-0000E0230000}"/>
    <cellStyle name="Normal 6 4 2 2 2 3 2 2 2 4" xfId="5563" xr:uid="{00000000-0005-0000-0000-0000E1230000}"/>
    <cellStyle name="Normal 6 4 2 2 2 3 2 2 2 4 2" xfId="11388" xr:uid="{00000000-0005-0000-0000-0000E2230000}"/>
    <cellStyle name="Normal 6 4 2 2 2 3 2 2 2 5" xfId="7850" xr:uid="{00000000-0005-0000-0000-0000E3230000}"/>
    <cellStyle name="Normal 6 4 2 2 2 3 2 2 3" xfId="1162" xr:uid="{00000000-0005-0000-0000-0000E4230000}"/>
    <cellStyle name="Normal 6 4 2 2 2 3 2 2 3 2" xfId="2232" xr:uid="{00000000-0005-0000-0000-0000E5230000}"/>
    <cellStyle name="Normal 6 4 2 2 2 3 2 2 3 2 2" xfId="4625" xr:uid="{00000000-0005-0000-0000-0000E6230000}"/>
    <cellStyle name="Normal 6 4 2 2 2 3 2 2 3 2 2 2" xfId="10654" xr:uid="{00000000-0005-0000-0000-0000E7230000}"/>
    <cellStyle name="Normal 6 4 2 2 2 3 2 2 3 2 3" xfId="7018" xr:uid="{00000000-0005-0000-0000-0000E8230000}"/>
    <cellStyle name="Normal 6 4 2 2 2 3 2 2 3 2 3 2" xfId="12423" xr:uid="{00000000-0005-0000-0000-0000E9230000}"/>
    <cellStyle name="Normal 6 4 2 2 2 3 2 2 3 2 4" xfId="8885" xr:uid="{00000000-0005-0000-0000-0000EA230000}"/>
    <cellStyle name="Normal 6 4 2 2 2 3 2 2 3 3" xfId="3555" xr:uid="{00000000-0005-0000-0000-0000EB230000}"/>
    <cellStyle name="Normal 6 4 2 2 2 3 2 2 3 3 2" xfId="9878" xr:uid="{00000000-0005-0000-0000-0000EC230000}"/>
    <cellStyle name="Normal 6 4 2 2 2 3 2 2 3 4" xfId="5948" xr:uid="{00000000-0005-0000-0000-0000ED230000}"/>
    <cellStyle name="Normal 6 4 2 2 2 3 2 2 3 4 2" xfId="11647" xr:uid="{00000000-0005-0000-0000-0000EE230000}"/>
    <cellStyle name="Normal 6 4 2 2 2 3 2 2 3 5" xfId="8109" xr:uid="{00000000-0005-0000-0000-0000EF230000}"/>
    <cellStyle name="Normal 6 4 2 2 2 3 2 2 4" xfId="1546" xr:uid="{00000000-0005-0000-0000-0000F0230000}"/>
    <cellStyle name="Normal 6 4 2 2 2 3 2 2 4 2" xfId="3939" xr:uid="{00000000-0005-0000-0000-0000F1230000}"/>
    <cellStyle name="Normal 6 4 2 2 2 3 2 2 4 2 2" xfId="10136" xr:uid="{00000000-0005-0000-0000-0000F2230000}"/>
    <cellStyle name="Normal 6 4 2 2 2 3 2 2 4 3" xfId="6332" xr:uid="{00000000-0005-0000-0000-0000F3230000}"/>
    <cellStyle name="Normal 6 4 2 2 2 3 2 2 4 3 2" xfId="11905" xr:uid="{00000000-0005-0000-0000-0000F4230000}"/>
    <cellStyle name="Normal 6 4 2 2 2 3 2 2 4 4" xfId="8367" xr:uid="{00000000-0005-0000-0000-0000F5230000}"/>
    <cellStyle name="Normal 6 4 2 2 2 3 2 2 5" xfId="474" xr:uid="{00000000-0005-0000-0000-0000F6230000}"/>
    <cellStyle name="Normal 6 4 2 2 2 3 2 2 5 2" xfId="2869" xr:uid="{00000000-0005-0000-0000-0000F7230000}"/>
    <cellStyle name="Normal 6 4 2 2 2 3 2 2 5 2 2" xfId="9360" xr:uid="{00000000-0005-0000-0000-0000F8230000}"/>
    <cellStyle name="Normal 6 4 2 2 2 3 2 2 5 3" xfId="5262" xr:uid="{00000000-0005-0000-0000-0000F9230000}"/>
    <cellStyle name="Normal 6 4 2 2 2 3 2 2 5 3 2" xfId="11129" xr:uid="{00000000-0005-0000-0000-0000FA230000}"/>
    <cellStyle name="Normal 6 4 2 2 2 3 2 2 5 4" xfId="7591" xr:uid="{00000000-0005-0000-0000-0000FB230000}"/>
    <cellStyle name="Normal 6 4 2 2 2 3 2 2 6" xfId="2572" xr:uid="{00000000-0005-0000-0000-0000FC230000}"/>
    <cellStyle name="Normal 6 4 2 2 2 3 2 2 6 2" xfId="9105" xr:uid="{00000000-0005-0000-0000-0000FD230000}"/>
    <cellStyle name="Normal 6 4 2 2 2 3 2 2 7" xfId="4965" xr:uid="{00000000-0005-0000-0000-0000FE230000}"/>
    <cellStyle name="Normal 6 4 2 2 2 3 2 2 7 2" xfId="10874" xr:uid="{00000000-0005-0000-0000-0000FF230000}"/>
    <cellStyle name="Normal 6 4 2 2 2 3 2 2 8" xfId="7336" xr:uid="{00000000-0005-0000-0000-000000240000}"/>
    <cellStyle name="Normal 6 4 2 2 2 3 2 3" xfId="258" xr:uid="{00000000-0005-0000-0000-000001240000}"/>
    <cellStyle name="Normal 6 4 2 2 2 3 2 3 2" xfId="1719" xr:uid="{00000000-0005-0000-0000-000002240000}"/>
    <cellStyle name="Normal 6 4 2 2 2 3 2 3 2 2" xfId="4112" xr:uid="{00000000-0005-0000-0000-000003240000}"/>
    <cellStyle name="Normal 6 4 2 2 2 3 2 3 2 2 2" xfId="10285" xr:uid="{00000000-0005-0000-0000-000004240000}"/>
    <cellStyle name="Normal 6 4 2 2 2 3 2 3 2 3" xfId="6505" xr:uid="{00000000-0005-0000-0000-000005240000}"/>
    <cellStyle name="Normal 6 4 2 2 2 3 2 3 2 3 2" xfId="12054" xr:uid="{00000000-0005-0000-0000-000006240000}"/>
    <cellStyle name="Normal 6 4 2 2 2 3 2 3 2 4" xfId="8516" xr:uid="{00000000-0005-0000-0000-000007240000}"/>
    <cellStyle name="Normal 6 4 2 2 2 3 2 3 3" xfId="649" xr:uid="{00000000-0005-0000-0000-000008240000}"/>
    <cellStyle name="Normal 6 4 2 2 2 3 2 3 3 2" xfId="3042" xr:uid="{00000000-0005-0000-0000-000009240000}"/>
    <cellStyle name="Normal 6 4 2 2 2 3 2 3 3 2 2" xfId="9509" xr:uid="{00000000-0005-0000-0000-00000A240000}"/>
    <cellStyle name="Normal 6 4 2 2 2 3 2 3 3 3" xfId="5435" xr:uid="{00000000-0005-0000-0000-00000B240000}"/>
    <cellStyle name="Normal 6 4 2 2 2 3 2 3 3 3 2" xfId="11278" xr:uid="{00000000-0005-0000-0000-00000C240000}"/>
    <cellStyle name="Normal 6 4 2 2 2 3 2 3 3 4" xfId="7740" xr:uid="{00000000-0005-0000-0000-00000D240000}"/>
    <cellStyle name="Normal 6 4 2 2 2 3 2 3 4" xfId="2656" xr:uid="{00000000-0005-0000-0000-00000E240000}"/>
    <cellStyle name="Normal 6 4 2 2 2 3 2 3 4 2" xfId="9177" xr:uid="{00000000-0005-0000-0000-00000F240000}"/>
    <cellStyle name="Normal 6 4 2 2 2 3 2 3 5" xfId="5049" xr:uid="{00000000-0005-0000-0000-000010240000}"/>
    <cellStyle name="Normal 6 4 2 2 2 3 2 3 5 2" xfId="10946" xr:uid="{00000000-0005-0000-0000-000011240000}"/>
    <cellStyle name="Normal 6 4 2 2 2 3 2 3 6" xfId="7408" xr:uid="{00000000-0005-0000-0000-000012240000}"/>
    <cellStyle name="Normal 6 4 2 2 2 3 2 4" xfId="1034" xr:uid="{00000000-0005-0000-0000-000013240000}"/>
    <cellStyle name="Normal 6 4 2 2 2 3 2 4 2" xfId="2104" xr:uid="{00000000-0005-0000-0000-000014240000}"/>
    <cellStyle name="Normal 6 4 2 2 2 3 2 4 2 2" xfId="4497" xr:uid="{00000000-0005-0000-0000-000015240000}"/>
    <cellStyle name="Normal 6 4 2 2 2 3 2 4 2 2 2" xfId="10544" xr:uid="{00000000-0005-0000-0000-000016240000}"/>
    <cellStyle name="Normal 6 4 2 2 2 3 2 4 2 3" xfId="6890" xr:uid="{00000000-0005-0000-0000-000017240000}"/>
    <cellStyle name="Normal 6 4 2 2 2 3 2 4 2 3 2" xfId="12313" xr:uid="{00000000-0005-0000-0000-000018240000}"/>
    <cellStyle name="Normal 6 4 2 2 2 3 2 4 2 4" xfId="8775" xr:uid="{00000000-0005-0000-0000-000019240000}"/>
    <cellStyle name="Normal 6 4 2 2 2 3 2 4 3" xfId="3427" xr:uid="{00000000-0005-0000-0000-00001A240000}"/>
    <cellStyle name="Normal 6 4 2 2 2 3 2 4 3 2" xfId="9768" xr:uid="{00000000-0005-0000-0000-00001B240000}"/>
    <cellStyle name="Normal 6 4 2 2 2 3 2 4 4" xfId="5820" xr:uid="{00000000-0005-0000-0000-00001C240000}"/>
    <cellStyle name="Normal 6 4 2 2 2 3 2 4 4 2" xfId="11537" xr:uid="{00000000-0005-0000-0000-00001D240000}"/>
    <cellStyle name="Normal 6 4 2 2 2 3 2 4 5" xfId="7999" xr:uid="{00000000-0005-0000-0000-00001E240000}"/>
    <cellStyle name="Normal 6 4 2 2 2 3 2 5" xfId="1418" xr:uid="{00000000-0005-0000-0000-00001F240000}"/>
    <cellStyle name="Normal 6 4 2 2 2 3 2 5 2" xfId="3811" xr:uid="{00000000-0005-0000-0000-000020240000}"/>
    <cellStyle name="Normal 6 4 2 2 2 3 2 5 2 2" xfId="10026" xr:uid="{00000000-0005-0000-0000-000021240000}"/>
    <cellStyle name="Normal 6 4 2 2 2 3 2 5 3" xfId="6204" xr:uid="{00000000-0005-0000-0000-000022240000}"/>
    <cellStyle name="Normal 6 4 2 2 2 3 2 5 3 2" xfId="11795" xr:uid="{00000000-0005-0000-0000-000023240000}"/>
    <cellStyle name="Normal 6 4 2 2 2 3 2 5 4" xfId="8257" xr:uid="{00000000-0005-0000-0000-000024240000}"/>
    <cellStyle name="Normal 6 4 2 2 2 3 2 6" xfId="343" xr:uid="{00000000-0005-0000-0000-000025240000}"/>
    <cellStyle name="Normal 6 4 2 2 2 3 2 6 2" xfId="2741" xr:uid="{00000000-0005-0000-0000-000026240000}"/>
    <cellStyle name="Normal 6 4 2 2 2 3 2 6 2 2" xfId="9250" xr:uid="{00000000-0005-0000-0000-000027240000}"/>
    <cellStyle name="Normal 6 4 2 2 2 3 2 6 3" xfId="5134" xr:uid="{00000000-0005-0000-0000-000028240000}"/>
    <cellStyle name="Normal 6 4 2 2 2 3 2 6 3 2" xfId="11019" xr:uid="{00000000-0005-0000-0000-000029240000}"/>
    <cellStyle name="Normal 6 4 2 2 2 3 2 6 4" xfId="7481" xr:uid="{00000000-0005-0000-0000-00002A240000}"/>
    <cellStyle name="Normal 6 4 2 2 2 3 2 7" xfId="2488" xr:uid="{00000000-0005-0000-0000-00002B240000}"/>
    <cellStyle name="Normal 6 4 2 2 2 3 2 7 2" xfId="9033" xr:uid="{00000000-0005-0000-0000-00002C240000}"/>
    <cellStyle name="Normal 6 4 2 2 2 3 2 8" xfId="4881" xr:uid="{00000000-0005-0000-0000-00002D240000}"/>
    <cellStyle name="Normal 6 4 2 2 2 3 2 8 2" xfId="10802" xr:uid="{00000000-0005-0000-0000-00002E240000}"/>
    <cellStyle name="Normal 6 4 2 2 2 3 2 9" xfId="7264" xr:uid="{00000000-0005-0000-0000-00002F240000}"/>
    <cellStyle name="Normal 6 4 2 2 2 3 3" xfId="132" xr:uid="{00000000-0005-0000-0000-000030240000}"/>
    <cellStyle name="Normal 6 4 2 2 2 3 3 2" xfId="518" xr:uid="{00000000-0005-0000-0000-000031240000}"/>
    <cellStyle name="Normal 6 4 2 2 2 3 3 2 2" xfId="821" xr:uid="{00000000-0005-0000-0000-000032240000}"/>
    <cellStyle name="Normal 6 4 2 2 2 3 3 2 2 2" xfId="1891" xr:uid="{00000000-0005-0000-0000-000033240000}"/>
    <cellStyle name="Normal 6 4 2 2 2 3 3 2 2 2 2" xfId="4284" xr:uid="{00000000-0005-0000-0000-000034240000}"/>
    <cellStyle name="Normal 6 4 2 2 2 3 3 2 2 2 2 2" xfId="10433" xr:uid="{00000000-0005-0000-0000-000035240000}"/>
    <cellStyle name="Normal 6 4 2 2 2 3 3 2 2 2 3" xfId="6677" xr:uid="{00000000-0005-0000-0000-000036240000}"/>
    <cellStyle name="Normal 6 4 2 2 2 3 3 2 2 2 3 2" xfId="12202" xr:uid="{00000000-0005-0000-0000-000037240000}"/>
    <cellStyle name="Normal 6 4 2 2 2 3 3 2 2 2 4" xfId="8664" xr:uid="{00000000-0005-0000-0000-000038240000}"/>
    <cellStyle name="Normal 6 4 2 2 2 3 3 2 2 3" xfId="3214" xr:uid="{00000000-0005-0000-0000-000039240000}"/>
    <cellStyle name="Normal 6 4 2 2 2 3 3 2 2 3 2" xfId="9657" xr:uid="{00000000-0005-0000-0000-00003A240000}"/>
    <cellStyle name="Normal 6 4 2 2 2 3 3 2 2 4" xfId="5607" xr:uid="{00000000-0005-0000-0000-00003B240000}"/>
    <cellStyle name="Normal 6 4 2 2 2 3 3 2 2 4 2" xfId="11426" xr:uid="{00000000-0005-0000-0000-00003C240000}"/>
    <cellStyle name="Normal 6 4 2 2 2 3 3 2 2 5" xfId="7888" xr:uid="{00000000-0005-0000-0000-00003D240000}"/>
    <cellStyle name="Normal 6 4 2 2 2 3 3 2 3" xfId="1206" xr:uid="{00000000-0005-0000-0000-00003E240000}"/>
    <cellStyle name="Normal 6 4 2 2 2 3 3 2 3 2" xfId="2276" xr:uid="{00000000-0005-0000-0000-00003F240000}"/>
    <cellStyle name="Normal 6 4 2 2 2 3 3 2 3 2 2" xfId="4669" xr:uid="{00000000-0005-0000-0000-000040240000}"/>
    <cellStyle name="Normal 6 4 2 2 2 3 3 2 3 2 2 2" xfId="10692" xr:uid="{00000000-0005-0000-0000-000041240000}"/>
    <cellStyle name="Normal 6 4 2 2 2 3 3 2 3 2 3" xfId="7062" xr:uid="{00000000-0005-0000-0000-000042240000}"/>
    <cellStyle name="Normal 6 4 2 2 2 3 3 2 3 2 3 2" xfId="12461" xr:uid="{00000000-0005-0000-0000-000043240000}"/>
    <cellStyle name="Normal 6 4 2 2 2 3 3 2 3 2 4" xfId="8923" xr:uid="{00000000-0005-0000-0000-000044240000}"/>
    <cellStyle name="Normal 6 4 2 2 2 3 3 2 3 3" xfId="3599" xr:uid="{00000000-0005-0000-0000-000045240000}"/>
    <cellStyle name="Normal 6 4 2 2 2 3 3 2 3 3 2" xfId="9916" xr:uid="{00000000-0005-0000-0000-000046240000}"/>
    <cellStyle name="Normal 6 4 2 2 2 3 3 2 3 4" xfId="5992" xr:uid="{00000000-0005-0000-0000-000047240000}"/>
    <cellStyle name="Normal 6 4 2 2 2 3 3 2 3 4 2" xfId="11685" xr:uid="{00000000-0005-0000-0000-000048240000}"/>
    <cellStyle name="Normal 6 4 2 2 2 3 3 2 3 5" xfId="8147" xr:uid="{00000000-0005-0000-0000-000049240000}"/>
    <cellStyle name="Normal 6 4 2 2 2 3 3 2 4" xfId="1590" xr:uid="{00000000-0005-0000-0000-00004A240000}"/>
    <cellStyle name="Normal 6 4 2 2 2 3 3 2 4 2" xfId="3983" xr:uid="{00000000-0005-0000-0000-00004B240000}"/>
    <cellStyle name="Normal 6 4 2 2 2 3 3 2 4 2 2" xfId="10174" xr:uid="{00000000-0005-0000-0000-00004C240000}"/>
    <cellStyle name="Normal 6 4 2 2 2 3 3 2 4 3" xfId="6376" xr:uid="{00000000-0005-0000-0000-00004D240000}"/>
    <cellStyle name="Normal 6 4 2 2 2 3 3 2 4 3 2" xfId="11943" xr:uid="{00000000-0005-0000-0000-00004E240000}"/>
    <cellStyle name="Normal 6 4 2 2 2 3 3 2 4 4" xfId="8405" xr:uid="{00000000-0005-0000-0000-00004F240000}"/>
    <cellStyle name="Normal 6 4 2 2 2 3 3 2 5" xfId="2913" xr:uid="{00000000-0005-0000-0000-000050240000}"/>
    <cellStyle name="Normal 6 4 2 2 2 3 3 2 5 2" xfId="9398" xr:uid="{00000000-0005-0000-0000-000051240000}"/>
    <cellStyle name="Normal 6 4 2 2 2 3 3 2 6" xfId="5306" xr:uid="{00000000-0005-0000-0000-000052240000}"/>
    <cellStyle name="Normal 6 4 2 2 2 3 3 2 6 2" xfId="11167" xr:uid="{00000000-0005-0000-0000-000053240000}"/>
    <cellStyle name="Normal 6 4 2 2 2 3 3 2 7" xfId="7629" xr:uid="{00000000-0005-0000-0000-000054240000}"/>
    <cellStyle name="Normal 6 4 2 2 2 3 3 3" xfId="693" xr:uid="{00000000-0005-0000-0000-000055240000}"/>
    <cellStyle name="Normal 6 4 2 2 2 3 3 3 2" xfId="1763" xr:uid="{00000000-0005-0000-0000-000056240000}"/>
    <cellStyle name="Normal 6 4 2 2 2 3 3 3 2 2" xfId="4156" xr:uid="{00000000-0005-0000-0000-000057240000}"/>
    <cellStyle name="Normal 6 4 2 2 2 3 3 3 2 2 2" xfId="10323" xr:uid="{00000000-0005-0000-0000-000058240000}"/>
    <cellStyle name="Normal 6 4 2 2 2 3 3 3 2 3" xfId="6549" xr:uid="{00000000-0005-0000-0000-000059240000}"/>
    <cellStyle name="Normal 6 4 2 2 2 3 3 3 2 3 2" xfId="12092" xr:uid="{00000000-0005-0000-0000-00005A240000}"/>
    <cellStyle name="Normal 6 4 2 2 2 3 3 3 2 4" xfId="8554" xr:uid="{00000000-0005-0000-0000-00005B240000}"/>
    <cellStyle name="Normal 6 4 2 2 2 3 3 3 3" xfId="3086" xr:uid="{00000000-0005-0000-0000-00005C240000}"/>
    <cellStyle name="Normal 6 4 2 2 2 3 3 3 3 2" xfId="9547" xr:uid="{00000000-0005-0000-0000-00005D240000}"/>
    <cellStyle name="Normal 6 4 2 2 2 3 3 3 4" xfId="5479" xr:uid="{00000000-0005-0000-0000-00005E240000}"/>
    <cellStyle name="Normal 6 4 2 2 2 3 3 3 4 2" xfId="11316" xr:uid="{00000000-0005-0000-0000-00005F240000}"/>
    <cellStyle name="Normal 6 4 2 2 2 3 3 3 5" xfId="7778" xr:uid="{00000000-0005-0000-0000-000060240000}"/>
    <cellStyle name="Normal 6 4 2 2 2 3 3 4" xfId="1078" xr:uid="{00000000-0005-0000-0000-000061240000}"/>
    <cellStyle name="Normal 6 4 2 2 2 3 3 4 2" xfId="2148" xr:uid="{00000000-0005-0000-0000-000062240000}"/>
    <cellStyle name="Normal 6 4 2 2 2 3 3 4 2 2" xfId="4541" xr:uid="{00000000-0005-0000-0000-000063240000}"/>
    <cellStyle name="Normal 6 4 2 2 2 3 3 4 2 2 2" xfId="10582" xr:uid="{00000000-0005-0000-0000-000064240000}"/>
    <cellStyle name="Normal 6 4 2 2 2 3 3 4 2 3" xfId="6934" xr:uid="{00000000-0005-0000-0000-000065240000}"/>
    <cellStyle name="Normal 6 4 2 2 2 3 3 4 2 3 2" xfId="12351" xr:uid="{00000000-0005-0000-0000-000066240000}"/>
    <cellStyle name="Normal 6 4 2 2 2 3 3 4 2 4" xfId="8813" xr:uid="{00000000-0005-0000-0000-000067240000}"/>
    <cellStyle name="Normal 6 4 2 2 2 3 3 4 3" xfId="3471" xr:uid="{00000000-0005-0000-0000-000068240000}"/>
    <cellStyle name="Normal 6 4 2 2 2 3 3 4 3 2" xfId="9806" xr:uid="{00000000-0005-0000-0000-000069240000}"/>
    <cellStyle name="Normal 6 4 2 2 2 3 3 4 4" xfId="5864" xr:uid="{00000000-0005-0000-0000-00006A240000}"/>
    <cellStyle name="Normal 6 4 2 2 2 3 3 4 4 2" xfId="11575" xr:uid="{00000000-0005-0000-0000-00006B240000}"/>
    <cellStyle name="Normal 6 4 2 2 2 3 3 4 5" xfId="8037" xr:uid="{00000000-0005-0000-0000-00006C240000}"/>
    <cellStyle name="Normal 6 4 2 2 2 3 3 5" xfId="1462" xr:uid="{00000000-0005-0000-0000-00006D240000}"/>
    <cellStyle name="Normal 6 4 2 2 2 3 3 5 2" xfId="3855" xr:uid="{00000000-0005-0000-0000-00006E240000}"/>
    <cellStyle name="Normal 6 4 2 2 2 3 3 5 2 2" xfId="10064" xr:uid="{00000000-0005-0000-0000-00006F240000}"/>
    <cellStyle name="Normal 6 4 2 2 2 3 3 5 3" xfId="6248" xr:uid="{00000000-0005-0000-0000-000070240000}"/>
    <cellStyle name="Normal 6 4 2 2 2 3 3 5 3 2" xfId="11833" xr:uid="{00000000-0005-0000-0000-000071240000}"/>
    <cellStyle name="Normal 6 4 2 2 2 3 3 5 4" xfId="8295" xr:uid="{00000000-0005-0000-0000-000072240000}"/>
    <cellStyle name="Normal 6 4 2 2 2 3 3 6" xfId="389" xr:uid="{00000000-0005-0000-0000-000073240000}"/>
    <cellStyle name="Normal 6 4 2 2 2 3 3 6 2" xfId="2785" xr:uid="{00000000-0005-0000-0000-000074240000}"/>
    <cellStyle name="Normal 6 4 2 2 2 3 3 6 2 2" xfId="9288" xr:uid="{00000000-0005-0000-0000-000075240000}"/>
    <cellStyle name="Normal 6 4 2 2 2 3 3 6 3" xfId="5178" xr:uid="{00000000-0005-0000-0000-000076240000}"/>
    <cellStyle name="Normal 6 4 2 2 2 3 3 6 3 2" xfId="11057" xr:uid="{00000000-0005-0000-0000-000077240000}"/>
    <cellStyle name="Normal 6 4 2 2 2 3 3 6 4" xfId="7519" xr:uid="{00000000-0005-0000-0000-000078240000}"/>
    <cellStyle name="Normal 6 4 2 2 2 3 3 7" xfId="2530" xr:uid="{00000000-0005-0000-0000-000079240000}"/>
    <cellStyle name="Normal 6 4 2 2 2 3 3 7 2" xfId="9069" xr:uid="{00000000-0005-0000-0000-00007A240000}"/>
    <cellStyle name="Normal 6 4 2 2 2 3 3 8" xfId="4923" xr:uid="{00000000-0005-0000-0000-00007B240000}"/>
    <cellStyle name="Normal 6 4 2 2 2 3 3 8 2" xfId="10838" xr:uid="{00000000-0005-0000-0000-00007C240000}"/>
    <cellStyle name="Normal 6 4 2 2 2 3 3 9" xfId="7300" xr:uid="{00000000-0005-0000-0000-00007D240000}"/>
    <cellStyle name="Normal 6 4 2 2 2 3 4" xfId="216" xr:uid="{00000000-0005-0000-0000-00007E240000}"/>
    <cellStyle name="Normal 6 4 2 2 2 3 4 2" xfId="735" xr:uid="{00000000-0005-0000-0000-00007F240000}"/>
    <cellStyle name="Normal 6 4 2 2 2 3 4 2 2" xfId="1805" xr:uid="{00000000-0005-0000-0000-000080240000}"/>
    <cellStyle name="Normal 6 4 2 2 2 3 4 2 2 2" xfId="4198" xr:uid="{00000000-0005-0000-0000-000081240000}"/>
    <cellStyle name="Normal 6 4 2 2 2 3 4 2 2 2 2" xfId="10359" xr:uid="{00000000-0005-0000-0000-000082240000}"/>
    <cellStyle name="Normal 6 4 2 2 2 3 4 2 2 3" xfId="6591" xr:uid="{00000000-0005-0000-0000-000083240000}"/>
    <cellStyle name="Normal 6 4 2 2 2 3 4 2 2 3 2" xfId="12128" xr:uid="{00000000-0005-0000-0000-000084240000}"/>
    <cellStyle name="Normal 6 4 2 2 2 3 4 2 2 4" xfId="8590" xr:uid="{00000000-0005-0000-0000-000085240000}"/>
    <cellStyle name="Normal 6 4 2 2 2 3 4 2 3" xfId="3128" xr:uid="{00000000-0005-0000-0000-000086240000}"/>
    <cellStyle name="Normal 6 4 2 2 2 3 4 2 3 2" xfId="9583" xr:uid="{00000000-0005-0000-0000-000087240000}"/>
    <cellStyle name="Normal 6 4 2 2 2 3 4 2 4" xfId="5521" xr:uid="{00000000-0005-0000-0000-000088240000}"/>
    <cellStyle name="Normal 6 4 2 2 2 3 4 2 4 2" xfId="11352" xr:uid="{00000000-0005-0000-0000-000089240000}"/>
    <cellStyle name="Normal 6 4 2 2 2 3 4 2 5" xfId="7814" xr:uid="{00000000-0005-0000-0000-00008A240000}"/>
    <cellStyle name="Normal 6 4 2 2 2 3 4 3" xfId="1120" xr:uid="{00000000-0005-0000-0000-00008B240000}"/>
    <cellStyle name="Normal 6 4 2 2 2 3 4 3 2" xfId="2190" xr:uid="{00000000-0005-0000-0000-00008C240000}"/>
    <cellStyle name="Normal 6 4 2 2 2 3 4 3 2 2" xfId="4583" xr:uid="{00000000-0005-0000-0000-00008D240000}"/>
    <cellStyle name="Normal 6 4 2 2 2 3 4 3 2 2 2" xfId="10618" xr:uid="{00000000-0005-0000-0000-00008E240000}"/>
    <cellStyle name="Normal 6 4 2 2 2 3 4 3 2 3" xfId="6976" xr:uid="{00000000-0005-0000-0000-00008F240000}"/>
    <cellStyle name="Normal 6 4 2 2 2 3 4 3 2 3 2" xfId="12387" xr:uid="{00000000-0005-0000-0000-000090240000}"/>
    <cellStyle name="Normal 6 4 2 2 2 3 4 3 2 4" xfId="8849" xr:uid="{00000000-0005-0000-0000-000091240000}"/>
    <cellStyle name="Normal 6 4 2 2 2 3 4 3 3" xfId="3513" xr:uid="{00000000-0005-0000-0000-000092240000}"/>
    <cellStyle name="Normal 6 4 2 2 2 3 4 3 3 2" xfId="9842" xr:uid="{00000000-0005-0000-0000-000093240000}"/>
    <cellStyle name="Normal 6 4 2 2 2 3 4 3 4" xfId="5906" xr:uid="{00000000-0005-0000-0000-000094240000}"/>
    <cellStyle name="Normal 6 4 2 2 2 3 4 3 4 2" xfId="11611" xr:uid="{00000000-0005-0000-0000-000095240000}"/>
    <cellStyle name="Normal 6 4 2 2 2 3 4 3 5" xfId="8073" xr:uid="{00000000-0005-0000-0000-000096240000}"/>
    <cellStyle name="Normal 6 4 2 2 2 3 4 4" xfId="1504" xr:uid="{00000000-0005-0000-0000-000097240000}"/>
    <cellStyle name="Normal 6 4 2 2 2 3 4 4 2" xfId="3897" xr:uid="{00000000-0005-0000-0000-000098240000}"/>
    <cellStyle name="Normal 6 4 2 2 2 3 4 4 2 2" xfId="10100" xr:uid="{00000000-0005-0000-0000-000099240000}"/>
    <cellStyle name="Normal 6 4 2 2 2 3 4 4 3" xfId="6290" xr:uid="{00000000-0005-0000-0000-00009A240000}"/>
    <cellStyle name="Normal 6 4 2 2 2 3 4 4 3 2" xfId="11869" xr:uid="{00000000-0005-0000-0000-00009B240000}"/>
    <cellStyle name="Normal 6 4 2 2 2 3 4 4 4" xfId="8331" xr:uid="{00000000-0005-0000-0000-00009C240000}"/>
    <cellStyle name="Normal 6 4 2 2 2 3 4 5" xfId="432" xr:uid="{00000000-0005-0000-0000-00009D240000}"/>
    <cellStyle name="Normal 6 4 2 2 2 3 4 5 2" xfId="2827" xr:uid="{00000000-0005-0000-0000-00009E240000}"/>
    <cellStyle name="Normal 6 4 2 2 2 3 4 5 2 2" xfId="9324" xr:uid="{00000000-0005-0000-0000-00009F240000}"/>
    <cellStyle name="Normal 6 4 2 2 2 3 4 5 3" xfId="5220" xr:uid="{00000000-0005-0000-0000-0000A0240000}"/>
    <cellStyle name="Normal 6 4 2 2 2 3 4 5 3 2" xfId="11093" xr:uid="{00000000-0005-0000-0000-0000A1240000}"/>
    <cellStyle name="Normal 6 4 2 2 2 3 4 5 4" xfId="7555" xr:uid="{00000000-0005-0000-0000-0000A2240000}"/>
    <cellStyle name="Normal 6 4 2 2 2 3 4 6" xfId="2614" xr:uid="{00000000-0005-0000-0000-0000A3240000}"/>
    <cellStyle name="Normal 6 4 2 2 2 3 4 6 2" xfId="9141" xr:uid="{00000000-0005-0000-0000-0000A4240000}"/>
    <cellStyle name="Normal 6 4 2 2 2 3 4 7" xfId="5007" xr:uid="{00000000-0005-0000-0000-0000A5240000}"/>
    <cellStyle name="Normal 6 4 2 2 2 3 4 7 2" xfId="10910" xr:uid="{00000000-0005-0000-0000-0000A6240000}"/>
    <cellStyle name="Normal 6 4 2 2 2 3 4 8" xfId="7372" xr:uid="{00000000-0005-0000-0000-0000A7240000}"/>
    <cellStyle name="Normal 6 4 2 2 2 3 5" xfId="562" xr:uid="{00000000-0005-0000-0000-0000A8240000}"/>
    <cellStyle name="Normal 6 4 2 2 2 3 5 2" xfId="865" xr:uid="{00000000-0005-0000-0000-0000A9240000}"/>
    <cellStyle name="Normal 6 4 2 2 2 3 5 2 2" xfId="1935" xr:uid="{00000000-0005-0000-0000-0000AA240000}"/>
    <cellStyle name="Normal 6 4 2 2 2 3 5 2 2 2" xfId="4328" xr:uid="{00000000-0005-0000-0000-0000AB240000}"/>
    <cellStyle name="Normal 6 4 2 2 2 3 5 2 2 2 2" xfId="10471" xr:uid="{00000000-0005-0000-0000-0000AC240000}"/>
    <cellStyle name="Normal 6 4 2 2 2 3 5 2 2 3" xfId="6721" xr:uid="{00000000-0005-0000-0000-0000AD240000}"/>
    <cellStyle name="Normal 6 4 2 2 2 3 5 2 2 3 2" xfId="12240" xr:uid="{00000000-0005-0000-0000-0000AE240000}"/>
    <cellStyle name="Normal 6 4 2 2 2 3 5 2 2 4" xfId="8702" xr:uid="{00000000-0005-0000-0000-0000AF240000}"/>
    <cellStyle name="Normal 6 4 2 2 2 3 5 2 3" xfId="3258" xr:uid="{00000000-0005-0000-0000-0000B0240000}"/>
    <cellStyle name="Normal 6 4 2 2 2 3 5 2 3 2" xfId="9695" xr:uid="{00000000-0005-0000-0000-0000B1240000}"/>
    <cellStyle name="Normal 6 4 2 2 2 3 5 2 4" xfId="5651" xr:uid="{00000000-0005-0000-0000-0000B2240000}"/>
    <cellStyle name="Normal 6 4 2 2 2 3 5 2 4 2" xfId="11464" xr:uid="{00000000-0005-0000-0000-0000B3240000}"/>
    <cellStyle name="Normal 6 4 2 2 2 3 5 2 5" xfId="7926" xr:uid="{00000000-0005-0000-0000-0000B4240000}"/>
    <cellStyle name="Normal 6 4 2 2 2 3 5 3" xfId="1250" xr:uid="{00000000-0005-0000-0000-0000B5240000}"/>
    <cellStyle name="Normal 6 4 2 2 2 3 5 3 2" xfId="2320" xr:uid="{00000000-0005-0000-0000-0000B6240000}"/>
    <cellStyle name="Normal 6 4 2 2 2 3 5 3 2 2" xfId="4713" xr:uid="{00000000-0005-0000-0000-0000B7240000}"/>
    <cellStyle name="Normal 6 4 2 2 2 3 5 3 2 2 2" xfId="10730" xr:uid="{00000000-0005-0000-0000-0000B8240000}"/>
    <cellStyle name="Normal 6 4 2 2 2 3 5 3 2 3" xfId="7106" xr:uid="{00000000-0005-0000-0000-0000B9240000}"/>
    <cellStyle name="Normal 6 4 2 2 2 3 5 3 2 3 2" xfId="12499" xr:uid="{00000000-0005-0000-0000-0000BA240000}"/>
    <cellStyle name="Normal 6 4 2 2 2 3 5 3 2 4" xfId="8961" xr:uid="{00000000-0005-0000-0000-0000BB240000}"/>
    <cellStyle name="Normal 6 4 2 2 2 3 5 3 3" xfId="3643" xr:uid="{00000000-0005-0000-0000-0000BC240000}"/>
    <cellStyle name="Normal 6 4 2 2 2 3 5 3 3 2" xfId="9954" xr:uid="{00000000-0005-0000-0000-0000BD240000}"/>
    <cellStyle name="Normal 6 4 2 2 2 3 5 3 4" xfId="6036" xr:uid="{00000000-0005-0000-0000-0000BE240000}"/>
    <cellStyle name="Normal 6 4 2 2 2 3 5 3 4 2" xfId="11723" xr:uid="{00000000-0005-0000-0000-0000BF240000}"/>
    <cellStyle name="Normal 6 4 2 2 2 3 5 3 5" xfId="8185" xr:uid="{00000000-0005-0000-0000-0000C0240000}"/>
    <cellStyle name="Normal 6 4 2 2 2 3 5 4" xfId="1634" xr:uid="{00000000-0005-0000-0000-0000C1240000}"/>
    <cellStyle name="Normal 6 4 2 2 2 3 5 4 2" xfId="4027" xr:uid="{00000000-0005-0000-0000-0000C2240000}"/>
    <cellStyle name="Normal 6 4 2 2 2 3 5 4 2 2" xfId="10212" xr:uid="{00000000-0005-0000-0000-0000C3240000}"/>
    <cellStyle name="Normal 6 4 2 2 2 3 5 4 3" xfId="6420" xr:uid="{00000000-0005-0000-0000-0000C4240000}"/>
    <cellStyle name="Normal 6 4 2 2 2 3 5 4 3 2" xfId="11981" xr:uid="{00000000-0005-0000-0000-0000C5240000}"/>
    <cellStyle name="Normal 6 4 2 2 2 3 5 4 4" xfId="8443" xr:uid="{00000000-0005-0000-0000-0000C6240000}"/>
    <cellStyle name="Normal 6 4 2 2 2 3 5 5" xfId="2957" xr:uid="{00000000-0005-0000-0000-0000C7240000}"/>
    <cellStyle name="Normal 6 4 2 2 2 3 5 5 2" xfId="9436" xr:uid="{00000000-0005-0000-0000-0000C8240000}"/>
    <cellStyle name="Normal 6 4 2 2 2 3 5 6" xfId="5350" xr:uid="{00000000-0005-0000-0000-0000C9240000}"/>
    <cellStyle name="Normal 6 4 2 2 2 3 5 6 2" xfId="11205" xr:uid="{00000000-0005-0000-0000-0000CA240000}"/>
    <cellStyle name="Normal 6 4 2 2 2 3 5 7" xfId="7667" xr:uid="{00000000-0005-0000-0000-0000CB240000}"/>
    <cellStyle name="Normal 6 4 2 2 2 3 6" xfId="607" xr:uid="{00000000-0005-0000-0000-0000CC240000}"/>
    <cellStyle name="Normal 6 4 2 2 2 3 6 2" xfId="1677" xr:uid="{00000000-0005-0000-0000-0000CD240000}"/>
    <cellStyle name="Normal 6 4 2 2 2 3 6 2 2" xfId="4070" xr:uid="{00000000-0005-0000-0000-0000CE240000}"/>
    <cellStyle name="Normal 6 4 2 2 2 3 6 2 2 2" xfId="10249" xr:uid="{00000000-0005-0000-0000-0000CF240000}"/>
    <cellStyle name="Normal 6 4 2 2 2 3 6 2 3" xfId="6463" xr:uid="{00000000-0005-0000-0000-0000D0240000}"/>
    <cellStyle name="Normal 6 4 2 2 2 3 6 2 3 2" xfId="12018" xr:uid="{00000000-0005-0000-0000-0000D1240000}"/>
    <cellStyle name="Normal 6 4 2 2 2 3 6 2 4" xfId="8480" xr:uid="{00000000-0005-0000-0000-0000D2240000}"/>
    <cellStyle name="Normal 6 4 2 2 2 3 6 3" xfId="3000" xr:uid="{00000000-0005-0000-0000-0000D3240000}"/>
    <cellStyle name="Normal 6 4 2 2 2 3 6 3 2" xfId="9473" xr:uid="{00000000-0005-0000-0000-0000D4240000}"/>
    <cellStyle name="Normal 6 4 2 2 2 3 6 4" xfId="5393" xr:uid="{00000000-0005-0000-0000-0000D5240000}"/>
    <cellStyle name="Normal 6 4 2 2 2 3 6 4 2" xfId="11242" xr:uid="{00000000-0005-0000-0000-0000D6240000}"/>
    <cellStyle name="Normal 6 4 2 2 2 3 6 5" xfId="7704" xr:uid="{00000000-0005-0000-0000-0000D7240000}"/>
    <cellStyle name="Normal 6 4 2 2 2 3 7" xfId="992" xr:uid="{00000000-0005-0000-0000-0000D8240000}"/>
    <cellStyle name="Normal 6 4 2 2 2 3 7 2" xfId="2062" xr:uid="{00000000-0005-0000-0000-0000D9240000}"/>
    <cellStyle name="Normal 6 4 2 2 2 3 7 2 2" xfId="4455" xr:uid="{00000000-0005-0000-0000-0000DA240000}"/>
    <cellStyle name="Normal 6 4 2 2 2 3 7 2 2 2" xfId="10508" xr:uid="{00000000-0005-0000-0000-0000DB240000}"/>
    <cellStyle name="Normal 6 4 2 2 2 3 7 2 3" xfId="6848" xr:uid="{00000000-0005-0000-0000-0000DC240000}"/>
    <cellStyle name="Normal 6 4 2 2 2 3 7 2 3 2" xfId="12277" xr:uid="{00000000-0005-0000-0000-0000DD240000}"/>
    <cellStyle name="Normal 6 4 2 2 2 3 7 2 4" xfId="8739" xr:uid="{00000000-0005-0000-0000-0000DE240000}"/>
    <cellStyle name="Normal 6 4 2 2 2 3 7 3" xfId="3385" xr:uid="{00000000-0005-0000-0000-0000DF240000}"/>
    <cellStyle name="Normal 6 4 2 2 2 3 7 3 2" xfId="9732" xr:uid="{00000000-0005-0000-0000-0000E0240000}"/>
    <cellStyle name="Normal 6 4 2 2 2 3 7 4" xfId="5778" xr:uid="{00000000-0005-0000-0000-0000E1240000}"/>
    <cellStyle name="Normal 6 4 2 2 2 3 7 4 2" xfId="11501" xr:uid="{00000000-0005-0000-0000-0000E2240000}"/>
    <cellStyle name="Normal 6 4 2 2 2 3 7 5" xfId="7963" xr:uid="{00000000-0005-0000-0000-0000E3240000}"/>
    <cellStyle name="Normal 6 4 2 2 2 3 8" xfId="1376" xr:uid="{00000000-0005-0000-0000-0000E4240000}"/>
    <cellStyle name="Normal 6 4 2 2 2 3 8 2" xfId="3769" xr:uid="{00000000-0005-0000-0000-0000E5240000}"/>
    <cellStyle name="Normal 6 4 2 2 2 3 8 2 2" xfId="9990" xr:uid="{00000000-0005-0000-0000-0000E6240000}"/>
    <cellStyle name="Normal 6 4 2 2 2 3 8 3" xfId="6162" xr:uid="{00000000-0005-0000-0000-0000E7240000}"/>
    <cellStyle name="Normal 6 4 2 2 2 3 8 3 2" xfId="11759" xr:uid="{00000000-0005-0000-0000-0000E8240000}"/>
    <cellStyle name="Normal 6 4 2 2 2 3 8 4" xfId="8221" xr:uid="{00000000-0005-0000-0000-0000E9240000}"/>
    <cellStyle name="Normal 6 4 2 2 2 3 9" xfId="301" xr:uid="{00000000-0005-0000-0000-0000EA240000}"/>
    <cellStyle name="Normal 6 4 2 2 2 3 9 2" xfId="2699" xr:uid="{00000000-0005-0000-0000-0000EB240000}"/>
    <cellStyle name="Normal 6 4 2 2 2 3 9 2 2" xfId="9214" xr:uid="{00000000-0005-0000-0000-0000EC240000}"/>
    <cellStyle name="Normal 6 4 2 2 2 3 9 3" xfId="5092" xr:uid="{00000000-0005-0000-0000-0000ED240000}"/>
    <cellStyle name="Normal 6 4 2 2 2 3 9 3 2" xfId="10983" xr:uid="{00000000-0005-0000-0000-0000EE240000}"/>
    <cellStyle name="Normal 6 4 2 2 2 3 9 4" xfId="7445" xr:uid="{00000000-0005-0000-0000-0000EF240000}"/>
    <cellStyle name="Normal 6 4 2 2 2 4" xfId="62" xr:uid="{00000000-0005-0000-0000-0000F0240000}"/>
    <cellStyle name="Normal 6 4 2 2 2 4 2" xfId="146" xr:uid="{00000000-0005-0000-0000-0000F1240000}"/>
    <cellStyle name="Normal 6 4 2 2 2 4 2 2" xfId="749" xr:uid="{00000000-0005-0000-0000-0000F2240000}"/>
    <cellStyle name="Normal 6 4 2 2 2 4 2 2 2" xfId="1819" xr:uid="{00000000-0005-0000-0000-0000F3240000}"/>
    <cellStyle name="Normal 6 4 2 2 2 4 2 2 2 2" xfId="4212" xr:uid="{00000000-0005-0000-0000-0000F4240000}"/>
    <cellStyle name="Normal 6 4 2 2 2 4 2 2 2 2 2" xfId="10371" xr:uid="{00000000-0005-0000-0000-0000F5240000}"/>
    <cellStyle name="Normal 6 4 2 2 2 4 2 2 2 3" xfId="6605" xr:uid="{00000000-0005-0000-0000-0000F6240000}"/>
    <cellStyle name="Normal 6 4 2 2 2 4 2 2 2 3 2" xfId="12140" xr:uid="{00000000-0005-0000-0000-0000F7240000}"/>
    <cellStyle name="Normal 6 4 2 2 2 4 2 2 2 4" xfId="8602" xr:uid="{00000000-0005-0000-0000-0000F8240000}"/>
    <cellStyle name="Normal 6 4 2 2 2 4 2 2 3" xfId="3142" xr:uid="{00000000-0005-0000-0000-0000F9240000}"/>
    <cellStyle name="Normal 6 4 2 2 2 4 2 2 3 2" xfId="9595" xr:uid="{00000000-0005-0000-0000-0000FA240000}"/>
    <cellStyle name="Normal 6 4 2 2 2 4 2 2 4" xfId="5535" xr:uid="{00000000-0005-0000-0000-0000FB240000}"/>
    <cellStyle name="Normal 6 4 2 2 2 4 2 2 4 2" xfId="11364" xr:uid="{00000000-0005-0000-0000-0000FC240000}"/>
    <cellStyle name="Normal 6 4 2 2 2 4 2 2 5" xfId="7826" xr:uid="{00000000-0005-0000-0000-0000FD240000}"/>
    <cellStyle name="Normal 6 4 2 2 2 4 2 3" xfId="1134" xr:uid="{00000000-0005-0000-0000-0000FE240000}"/>
    <cellStyle name="Normal 6 4 2 2 2 4 2 3 2" xfId="2204" xr:uid="{00000000-0005-0000-0000-0000FF240000}"/>
    <cellStyle name="Normal 6 4 2 2 2 4 2 3 2 2" xfId="4597" xr:uid="{00000000-0005-0000-0000-000000250000}"/>
    <cellStyle name="Normal 6 4 2 2 2 4 2 3 2 2 2" xfId="10630" xr:uid="{00000000-0005-0000-0000-000001250000}"/>
    <cellStyle name="Normal 6 4 2 2 2 4 2 3 2 3" xfId="6990" xr:uid="{00000000-0005-0000-0000-000002250000}"/>
    <cellStyle name="Normal 6 4 2 2 2 4 2 3 2 3 2" xfId="12399" xr:uid="{00000000-0005-0000-0000-000003250000}"/>
    <cellStyle name="Normal 6 4 2 2 2 4 2 3 2 4" xfId="8861" xr:uid="{00000000-0005-0000-0000-000004250000}"/>
    <cellStyle name="Normal 6 4 2 2 2 4 2 3 3" xfId="3527" xr:uid="{00000000-0005-0000-0000-000005250000}"/>
    <cellStyle name="Normal 6 4 2 2 2 4 2 3 3 2" xfId="9854" xr:uid="{00000000-0005-0000-0000-000006250000}"/>
    <cellStyle name="Normal 6 4 2 2 2 4 2 3 4" xfId="5920" xr:uid="{00000000-0005-0000-0000-000007250000}"/>
    <cellStyle name="Normal 6 4 2 2 2 4 2 3 4 2" xfId="11623" xr:uid="{00000000-0005-0000-0000-000008250000}"/>
    <cellStyle name="Normal 6 4 2 2 2 4 2 3 5" xfId="8085" xr:uid="{00000000-0005-0000-0000-000009250000}"/>
    <cellStyle name="Normal 6 4 2 2 2 4 2 4" xfId="1518" xr:uid="{00000000-0005-0000-0000-00000A250000}"/>
    <cellStyle name="Normal 6 4 2 2 2 4 2 4 2" xfId="3911" xr:uid="{00000000-0005-0000-0000-00000B250000}"/>
    <cellStyle name="Normal 6 4 2 2 2 4 2 4 2 2" xfId="10112" xr:uid="{00000000-0005-0000-0000-00000C250000}"/>
    <cellStyle name="Normal 6 4 2 2 2 4 2 4 3" xfId="6304" xr:uid="{00000000-0005-0000-0000-00000D250000}"/>
    <cellStyle name="Normal 6 4 2 2 2 4 2 4 3 2" xfId="11881" xr:uid="{00000000-0005-0000-0000-00000E250000}"/>
    <cellStyle name="Normal 6 4 2 2 2 4 2 4 4" xfId="8343" xr:uid="{00000000-0005-0000-0000-00000F250000}"/>
    <cellStyle name="Normal 6 4 2 2 2 4 2 5" xfId="446" xr:uid="{00000000-0005-0000-0000-000010250000}"/>
    <cellStyle name="Normal 6 4 2 2 2 4 2 5 2" xfId="2841" xr:uid="{00000000-0005-0000-0000-000011250000}"/>
    <cellStyle name="Normal 6 4 2 2 2 4 2 5 2 2" xfId="9336" xr:uid="{00000000-0005-0000-0000-000012250000}"/>
    <cellStyle name="Normal 6 4 2 2 2 4 2 5 3" xfId="5234" xr:uid="{00000000-0005-0000-0000-000013250000}"/>
    <cellStyle name="Normal 6 4 2 2 2 4 2 5 3 2" xfId="11105" xr:uid="{00000000-0005-0000-0000-000014250000}"/>
    <cellStyle name="Normal 6 4 2 2 2 4 2 5 4" xfId="7567" xr:uid="{00000000-0005-0000-0000-000015250000}"/>
    <cellStyle name="Normal 6 4 2 2 2 4 2 6" xfId="2544" xr:uid="{00000000-0005-0000-0000-000016250000}"/>
    <cellStyle name="Normal 6 4 2 2 2 4 2 6 2" xfId="9081" xr:uid="{00000000-0005-0000-0000-000017250000}"/>
    <cellStyle name="Normal 6 4 2 2 2 4 2 7" xfId="4937" xr:uid="{00000000-0005-0000-0000-000018250000}"/>
    <cellStyle name="Normal 6 4 2 2 2 4 2 7 2" xfId="10850" xr:uid="{00000000-0005-0000-0000-000019250000}"/>
    <cellStyle name="Normal 6 4 2 2 2 4 2 8" xfId="7312" xr:uid="{00000000-0005-0000-0000-00001A250000}"/>
    <cellStyle name="Normal 6 4 2 2 2 4 3" xfId="230" xr:uid="{00000000-0005-0000-0000-00001B250000}"/>
    <cellStyle name="Normal 6 4 2 2 2 4 3 2" xfId="1691" xr:uid="{00000000-0005-0000-0000-00001C250000}"/>
    <cellStyle name="Normal 6 4 2 2 2 4 3 2 2" xfId="4084" xr:uid="{00000000-0005-0000-0000-00001D250000}"/>
    <cellStyle name="Normal 6 4 2 2 2 4 3 2 2 2" xfId="10261" xr:uid="{00000000-0005-0000-0000-00001E250000}"/>
    <cellStyle name="Normal 6 4 2 2 2 4 3 2 3" xfId="6477" xr:uid="{00000000-0005-0000-0000-00001F250000}"/>
    <cellStyle name="Normal 6 4 2 2 2 4 3 2 3 2" xfId="12030" xr:uid="{00000000-0005-0000-0000-000020250000}"/>
    <cellStyle name="Normal 6 4 2 2 2 4 3 2 4" xfId="8492" xr:uid="{00000000-0005-0000-0000-000021250000}"/>
    <cellStyle name="Normal 6 4 2 2 2 4 3 3" xfId="621" xr:uid="{00000000-0005-0000-0000-000022250000}"/>
    <cellStyle name="Normal 6 4 2 2 2 4 3 3 2" xfId="3014" xr:uid="{00000000-0005-0000-0000-000023250000}"/>
    <cellStyle name="Normal 6 4 2 2 2 4 3 3 2 2" xfId="9485" xr:uid="{00000000-0005-0000-0000-000024250000}"/>
    <cellStyle name="Normal 6 4 2 2 2 4 3 3 3" xfId="5407" xr:uid="{00000000-0005-0000-0000-000025250000}"/>
    <cellStyle name="Normal 6 4 2 2 2 4 3 3 3 2" xfId="11254" xr:uid="{00000000-0005-0000-0000-000026250000}"/>
    <cellStyle name="Normal 6 4 2 2 2 4 3 3 4" xfId="7716" xr:uid="{00000000-0005-0000-0000-000027250000}"/>
    <cellStyle name="Normal 6 4 2 2 2 4 3 4" xfId="2628" xr:uid="{00000000-0005-0000-0000-000028250000}"/>
    <cellStyle name="Normal 6 4 2 2 2 4 3 4 2" xfId="9153" xr:uid="{00000000-0005-0000-0000-000029250000}"/>
    <cellStyle name="Normal 6 4 2 2 2 4 3 5" xfId="5021" xr:uid="{00000000-0005-0000-0000-00002A250000}"/>
    <cellStyle name="Normal 6 4 2 2 2 4 3 5 2" xfId="10922" xr:uid="{00000000-0005-0000-0000-00002B250000}"/>
    <cellStyle name="Normal 6 4 2 2 2 4 3 6" xfId="7384" xr:uid="{00000000-0005-0000-0000-00002C250000}"/>
    <cellStyle name="Normal 6 4 2 2 2 4 4" xfId="1006" xr:uid="{00000000-0005-0000-0000-00002D250000}"/>
    <cellStyle name="Normal 6 4 2 2 2 4 4 2" xfId="2076" xr:uid="{00000000-0005-0000-0000-00002E250000}"/>
    <cellStyle name="Normal 6 4 2 2 2 4 4 2 2" xfId="4469" xr:uid="{00000000-0005-0000-0000-00002F250000}"/>
    <cellStyle name="Normal 6 4 2 2 2 4 4 2 2 2" xfId="10520" xr:uid="{00000000-0005-0000-0000-000030250000}"/>
    <cellStyle name="Normal 6 4 2 2 2 4 4 2 3" xfId="6862" xr:uid="{00000000-0005-0000-0000-000031250000}"/>
    <cellStyle name="Normal 6 4 2 2 2 4 4 2 3 2" xfId="12289" xr:uid="{00000000-0005-0000-0000-000032250000}"/>
    <cellStyle name="Normal 6 4 2 2 2 4 4 2 4" xfId="8751" xr:uid="{00000000-0005-0000-0000-000033250000}"/>
    <cellStyle name="Normal 6 4 2 2 2 4 4 3" xfId="3399" xr:uid="{00000000-0005-0000-0000-000034250000}"/>
    <cellStyle name="Normal 6 4 2 2 2 4 4 3 2" xfId="9744" xr:uid="{00000000-0005-0000-0000-000035250000}"/>
    <cellStyle name="Normal 6 4 2 2 2 4 4 4" xfId="5792" xr:uid="{00000000-0005-0000-0000-000036250000}"/>
    <cellStyle name="Normal 6 4 2 2 2 4 4 4 2" xfId="11513" xr:uid="{00000000-0005-0000-0000-000037250000}"/>
    <cellStyle name="Normal 6 4 2 2 2 4 4 5" xfId="7975" xr:uid="{00000000-0005-0000-0000-000038250000}"/>
    <cellStyle name="Normal 6 4 2 2 2 4 5" xfId="1390" xr:uid="{00000000-0005-0000-0000-000039250000}"/>
    <cellStyle name="Normal 6 4 2 2 2 4 5 2" xfId="3783" xr:uid="{00000000-0005-0000-0000-00003A250000}"/>
    <cellStyle name="Normal 6 4 2 2 2 4 5 2 2" xfId="10002" xr:uid="{00000000-0005-0000-0000-00003B250000}"/>
    <cellStyle name="Normal 6 4 2 2 2 4 5 3" xfId="6176" xr:uid="{00000000-0005-0000-0000-00003C250000}"/>
    <cellStyle name="Normal 6 4 2 2 2 4 5 3 2" xfId="11771" xr:uid="{00000000-0005-0000-0000-00003D250000}"/>
    <cellStyle name="Normal 6 4 2 2 2 4 5 4" xfId="8233" xr:uid="{00000000-0005-0000-0000-00003E250000}"/>
    <cellStyle name="Normal 6 4 2 2 2 4 6" xfId="315" xr:uid="{00000000-0005-0000-0000-00003F250000}"/>
    <cellStyle name="Normal 6 4 2 2 2 4 6 2" xfId="2713" xr:uid="{00000000-0005-0000-0000-000040250000}"/>
    <cellStyle name="Normal 6 4 2 2 2 4 6 2 2" xfId="9226" xr:uid="{00000000-0005-0000-0000-000041250000}"/>
    <cellStyle name="Normal 6 4 2 2 2 4 6 3" xfId="5106" xr:uid="{00000000-0005-0000-0000-000042250000}"/>
    <cellStyle name="Normal 6 4 2 2 2 4 6 3 2" xfId="10995" xr:uid="{00000000-0005-0000-0000-000043250000}"/>
    <cellStyle name="Normal 6 4 2 2 2 4 6 4" xfId="7457" xr:uid="{00000000-0005-0000-0000-000044250000}"/>
    <cellStyle name="Normal 6 4 2 2 2 4 7" xfId="2460" xr:uid="{00000000-0005-0000-0000-000045250000}"/>
    <cellStyle name="Normal 6 4 2 2 2 4 7 2" xfId="9009" xr:uid="{00000000-0005-0000-0000-000046250000}"/>
    <cellStyle name="Normal 6 4 2 2 2 4 8" xfId="4853" xr:uid="{00000000-0005-0000-0000-000047250000}"/>
    <cellStyle name="Normal 6 4 2 2 2 4 8 2" xfId="10778" xr:uid="{00000000-0005-0000-0000-000048250000}"/>
    <cellStyle name="Normal 6 4 2 2 2 4 9" xfId="7240" xr:uid="{00000000-0005-0000-0000-000049250000}"/>
    <cellStyle name="Normal 6 4 2 2 2 5" xfId="104" xr:uid="{00000000-0005-0000-0000-00004A250000}"/>
    <cellStyle name="Normal 6 4 2 2 2 5 2" xfId="490" xr:uid="{00000000-0005-0000-0000-00004B250000}"/>
    <cellStyle name="Normal 6 4 2 2 2 5 2 2" xfId="793" xr:uid="{00000000-0005-0000-0000-00004C250000}"/>
    <cellStyle name="Normal 6 4 2 2 2 5 2 2 2" xfId="1863" xr:uid="{00000000-0005-0000-0000-00004D250000}"/>
    <cellStyle name="Normal 6 4 2 2 2 5 2 2 2 2" xfId="4256" xr:uid="{00000000-0005-0000-0000-00004E250000}"/>
    <cellStyle name="Normal 6 4 2 2 2 5 2 2 2 2 2" xfId="10409" xr:uid="{00000000-0005-0000-0000-00004F250000}"/>
    <cellStyle name="Normal 6 4 2 2 2 5 2 2 2 3" xfId="6649" xr:uid="{00000000-0005-0000-0000-000050250000}"/>
    <cellStyle name="Normal 6 4 2 2 2 5 2 2 2 3 2" xfId="12178" xr:uid="{00000000-0005-0000-0000-000051250000}"/>
    <cellStyle name="Normal 6 4 2 2 2 5 2 2 2 4" xfId="8640" xr:uid="{00000000-0005-0000-0000-000052250000}"/>
    <cellStyle name="Normal 6 4 2 2 2 5 2 2 3" xfId="3186" xr:uid="{00000000-0005-0000-0000-000053250000}"/>
    <cellStyle name="Normal 6 4 2 2 2 5 2 2 3 2" xfId="9633" xr:uid="{00000000-0005-0000-0000-000054250000}"/>
    <cellStyle name="Normal 6 4 2 2 2 5 2 2 4" xfId="5579" xr:uid="{00000000-0005-0000-0000-000055250000}"/>
    <cellStyle name="Normal 6 4 2 2 2 5 2 2 4 2" xfId="11402" xr:uid="{00000000-0005-0000-0000-000056250000}"/>
    <cellStyle name="Normal 6 4 2 2 2 5 2 2 5" xfId="7864" xr:uid="{00000000-0005-0000-0000-000057250000}"/>
    <cellStyle name="Normal 6 4 2 2 2 5 2 3" xfId="1178" xr:uid="{00000000-0005-0000-0000-000058250000}"/>
    <cellStyle name="Normal 6 4 2 2 2 5 2 3 2" xfId="2248" xr:uid="{00000000-0005-0000-0000-000059250000}"/>
    <cellStyle name="Normal 6 4 2 2 2 5 2 3 2 2" xfId="4641" xr:uid="{00000000-0005-0000-0000-00005A250000}"/>
    <cellStyle name="Normal 6 4 2 2 2 5 2 3 2 2 2" xfId="10668" xr:uid="{00000000-0005-0000-0000-00005B250000}"/>
    <cellStyle name="Normal 6 4 2 2 2 5 2 3 2 3" xfId="7034" xr:uid="{00000000-0005-0000-0000-00005C250000}"/>
    <cellStyle name="Normal 6 4 2 2 2 5 2 3 2 3 2" xfId="12437" xr:uid="{00000000-0005-0000-0000-00005D250000}"/>
    <cellStyle name="Normal 6 4 2 2 2 5 2 3 2 4" xfId="8899" xr:uid="{00000000-0005-0000-0000-00005E250000}"/>
    <cellStyle name="Normal 6 4 2 2 2 5 2 3 3" xfId="3571" xr:uid="{00000000-0005-0000-0000-00005F250000}"/>
    <cellStyle name="Normal 6 4 2 2 2 5 2 3 3 2" xfId="9892" xr:uid="{00000000-0005-0000-0000-000060250000}"/>
    <cellStyle name="Normal 6 4 2 2 2 5 2 3 4" xfId="5964" xr:uid="{00000000-0005-0000-0000-000061250000}"/>
    <cellStyle name="Normal 6 4 2 2 2 5 2 3 4 2" xfId="11661" xr:uid="{00000000-0005-0000-0000-000062250000}"/>
    <cellStyle name="Normal 6 4 2 2 2 5 2 3 5" xfId="8123" xr:uid="{00000000-0005-0000-0000-000063250000}"/>
    <cellStyle name="Normal 6 4 2 2 2 5 2 4" xfId="1562" xr:uid="{00000000-0005-0000-0000-000064250000}"/>
    <cellStyle name="Normal 6 4 2 2 2 5 2 4 2" xfId="3955" xr:uid="{00000000-0005-0000-0000-000065250000}"/>
    <cellStyle name="Normal 6 4 2 2 2 5 2 4 2 2" xfId="10150" xr:uid="{00000000-0005-0000-0000-000066250000}"/>
    <cellStyle name="Normal 6 4 2 2 2 5 2 4 3" xfId="6348" xr:uid="{00000000-0005-0000-0000-000067250000}"/>
    <cellStyle name="Normal 6 4 2 2 2 5 2 4 3 2" xfId="11919" xr:uid="{00000000-0005-0000-0000-000068250000}"/>
    <cellStyle name="Normal 6 4 2 2 2 5 2 4 4" xfId="8381" xr:uid="{00000000-0005-0000-0000-000069250000}"/>
    <cellStyle name="Normal 6 4 2 2 2 5 2 5" xfId="2885" xr:uid="{00000000-0005-0000-0000-00006A250000}"/>
    <cellStyle name="Normal 6 4 2 2 2 5 2 5 2" xfId="9374" xr:uid="{00000000-0005-0000-0000-00006B250000}"/>
    <cellStyle name="Normal 6 4 2 2 2 5 2 6" xfId="5278" xr:uid="{00000000-0005-0000-0000-00006C250000}"/>
    <cellStyle name="Normal 6 4 2 2 2 5 2 6 2" xfId="11143" xr:uid="{00000000-0005-0000-0000-00006D250000}"/>
    <cellStyle name="Normal 6 4 2 2 2 5 2 7" xfId="7605" xr:uid="{00000000-0005-0000-0000-00006E250000}"/>
    <cellStyle name="Normal 6 4 2 2 2 5 3" xfId="665" xr:uid="{00000000-0005-0000-0000-00006F250000}"/>
    <cellStyle name="Normal 6 4 2 2 2 5 3 2" xfId="1735" xr:uid="{00000000-0005-0000-0000-000070250000}"/>
    <cellStyle name="Normal 6 4 2 2 2 5 3 2 2" xfId="4128" xr:uid="{00000000-0005-0000-0000-000071250000}"/>
    <cellStyle name="Normal 6 4 2 2 2 5 3 2 2 2" xfId="10299" xr:uid="{00000000-0005-0000-0000-000072250000}"/>
    <cellStyle name="Normal 6 4 2 2 2 5 3 2 3" xfId="6521" xr:uid="{00000000-0005-0000-0000-000073250000}"/>
    <cellStyle name="Normal 6 4 2 2 2 5 3 2 3 2" xfId="12068" xr:uid="{00000000-0005-0000-0000-000074250000}"/>
    <cellStyle name="Normal 6 4 2 2 2 5 3 2 4" xfId="8530" xr:uid="{00000000-0005-0000-0000-000075250000}"/>
    <cellStyle name="Normal 6 4 2 2 2 5 3 3" xfId="3058" xr:uid="{00000000-0005-0000-0000-000076250000}"/>
    <cellStyle name="Normal 6 4 2 2 2 5 3 3 2" xfId="9523" xr:uid="{00000000-0005-0000-0000-000077250000}"/>
    <cellStyle name="Normal 6 4 2 2 2 5 3 4" xfId="5451" xr:uid="{00000000-0005-0000-0000-000078250000}"/>
    <cellStyle name="Normal 6 4 2 2 2 5 3 4 2" xfId="11292" xr:uid="{00000000-0005-0000-0000-000079250000}"/>
    <cellStyle name="Normal 6 4 2 2 2 5 3 5" xfId="7754" xr:uid="{00000000-0005-0000-0000-00007A250000}"/>
    <cellStyle name="Normal 6 4 2 2 2 5 4" xfId="1050" xr:uid="{00000000-0005-0000-0000-00007B250000}"/>
    <cellStyle name="Normal 6 4 2 2 2 5 4 2" xfId="2120" xr:uid="{00000000-0005-0000-0000-00007C250000}"/>
    <cellStyle name="Normal 6 4 2 2 2 5 4 2 2" xfId="4513" xr:uid="{00000000-0005-0000-0000-00007D250000}"/>
    <cellStyle name="Normal 6 4 2 2 2 5 4 2 2 2" xfId="10558" xr:uid="{00000000-0005-0000-0000-00007E250000}"/>
    <cellStyle name="Normal 6 4 2 2 2 5 4 2 3" xfId="6906" xr:uid="{00000000-0005-0000-0000-00007F250000}"/>
    <cellStyle name="Normal 6 4 2 2 2 5 4 2 3 2" xfId="12327" xr:uid="{00000000-0005-0000-0000-000080250000}"/>
    <cellStyle name="Normal 6 4 2 2 2 5 4 2 4" xfId="8789" xr:uid="{00000000-0005-0000-0000-000081250000}"/>
    <cellStyle name="Normal 6 4 2 2 2 5 4 3" xfId="3443" xr:uid="{00000000-0005-0000-0000-000082250000}"/>
    <cellStyle name="Normal 6 4 2 2 2 5 4 3 2" xfId="9782" xr:uid="{00000000-0005-0000-0000-000083250000}"/>
    <cellStyle name="Normal 6 4 2 2 2 5 4 4" xfId="5836" xr:uid="{00000000-0005-0000-0000-000084250000}"/>
    <cellStyle name="Normal 6 4 2 2 2 5 4 4 2" xfId="11551" xr:uid="{00000000-0005-0000-0000-000085250000}"/>
    <cellStyle name="Normal 6 4 2 2 2 5 4 5" xfId="8013" xr:uid="{00000000-0005-0000-0000-000086250000}"/>
    <cellStyle name="Normal 6 4 2 2 2 5 5" xfId="1434" xr:uid="{00000000-0005-0000-0000-000087250000}"/>
    <cellStyle name="Normal 6 4 2 2 2 5 5 2" xfId="3827" xr:uid="{00000000-0005-0000-0000-000088250000}"/>
    <cellStyle name="Normal 6 4 2 2 2 5 5 2 2" xfId="10040" xr:uid="{00000000-0005-0000-0000-000089250000}"/>
    <cellStyle name="Normal 6 4 2 2 2 5 5 3" xfId="6220" xr:uid="{00000000-0005-0000-0000-00008A250000}"/>
    <cellStyle name="Normal 6 4 2 2 2 5 5 3 2" xfId="11809" xr:uid="{00000000-0005-0000-0000-00008B250000}"/>
    <cellStyle name="Normal 6 4 2 2 2 5 5 4" xfId="8271" xr:uid="{00000000-0005-0000-0000-00008C250000}"/>
    <cellStyle name="Normal 6 4 2 2 2 5 6" xfId="361" xr:uid="{00000000-0005-0000-0000-00008D250000}"/>
    <cellStyle name="Normal 6 4 2 2 2 5 6 2" xfId="2757" xr:uid="{00000000-0005-0000-0000-00008E250000}"/>
    <cellStyle name="Normal 6 4 2 2 2 5 6 2 2" xfId="9264" xr:uid="{00000000-0005-0000-0000-00008F250000}"/>
    <cellStyle name="Normal 6 4 2 2 2 5 6 3" xfId="5150" xr:uid="{00000000-0005-0000-0000-000090250000}"/>
    <cellStyle name="Normal 6 4 2 2 2 5 6 3 2" xfId="11033" xr:uid="{00000000-0005-0000-0000-000091250000}"/>
    <cellStyle name="Normal 6 4 2 2 2 5 6 4" xfId="7495" xr:uid="{00000000-0005-0000-0000-000092250000}"/>
    <cellStyle name="Normal 6 4 2 2 2 5 7" xfId="2502" xr:uid="{00000000-0005-0000-0000-000093250000}"/>
    <cellStyle name="Normal 6 4 2 2 2 5 7 2" xfId="9045" xr:uid="{00000000-0005-0000-0000-000094250000}"/>
    <cellStyle name="Normal 6 4 2 2 2 5 8" xfId="4895" xr:uid="{00000000-0005-0000-0000-000095250000}"/>
    <cellStyle name="Normal 6 4 2 2 2 5 8 2" xfId="10814" xr:uid="{00000000-0005-0000-0000-000096250000}"/>
    <cellStyle name="Normal 6 4 2 2 2 5 9" xfId="7276" xr:uid="{00000000-0005-0000-0000-000097250000}"/>
    <cellStyle name="Normal 6 4 2 2 2 6" xfId="188" xr:uid="{00000000-0005-0000-0000-000098250000}"/>
    <cellStyle name="Normal 6 4 2 2 2 6 2" xfId="707" xr:uid="{00000000-0005-0000-0000-000099250000}"/>
    <cellStyle name="Normal 6 4 2 2 2 6 2 2" xfId="1777" xr:uid="{00000000-0005-0000-0000-00009A250000}"/>
    <cellStyle name="Normal 6 4 2 2 2 6 2 2 2" xfId="4170" xr:uid="{00000000-0005-0000-0000-00009B250000}"/>
    <cellStyle name="Normal 6 4 2 2 2 6 2 2 2 2" xfId="10335" xr:uid="{00000000-0005-0000-0000-00009C250000}"/>
    <cellStyle name="Normal 6 4 2 2 2 6 2 2 3" xfId="6563" xr:uid="{00000000-0005-0000-0000-00009D250000}"/>
    <cellStyle name="Normal 6 4 2 2 2 6 2 2 3 2" xfId="12104" xr:uid="{00000000-0005-0000-0000-00009E250000}"/>
    <cellStyle name="Normal 6 4 2 2 2 6 2 2 4" xfId="8566" xr:uid="{00000000-0005-0000-0000-00009F250000}"/>
    <cellStyle name="Normal 6 4 2 2 2 6 2 3" xfId="3100" xr:uid="{00000000-0005-0000-0000-0000A0250000}"/>
    <cellStyle name="Normal 6 4 2 2 2 6 2 3 2" xfId="9559" xr:uid="{00000000-0005-0000-0000-0000A1250000}"/>
    <cellStyle name="Normal 6 4 2 2 2 6 2 4" xfId="5493" xr:uid="{00000000-0005-0000-0000-0000A2250000}"/>
    <cellStyle name="Normal 6 4 2 2 2 6 2 4 2" xfId="11328" xr:uid="{00000000-0005-0000-0000-0000A3250000}"/>
    <cellStyle name="Normal 6 4 2 2 2 6 2 5" xfId="7790" xr:uid="{00000000-0005-0000-0000-0000A4250000}"/>
    <cellStyle name="Normal 6 4 2 2 2 6 3" xfId="1092" xr:uid="{00000000-0005-0000-0000-0000A5250000}"/>
    <cellStyle name="Normal 6 4 2 2 2 6 3 2" xfId="2162" xr:uid="{00000000-0005-0000-0000-0000A6250000}"/>
    <cellStyle name="Normal 6 4 2 2 2 6 3 2 2" xfId="4555" xr:uid="{00000000-0005-0000-0000-0000A7250000}"/>
    <cellStyle name="Normal 6 4 2 2 2 6 3 2 2 2" xfId="10594" xr:uid="{00000000-0005-0000-0000-0000A8250000}"/>
    <cellStyle name="Normal 6 4 2 2 2 6 3 2 3" xfId="6948" xr:uid="{00000000-0005-0000-0000-0000A9250000}"/>
    <cellStyle name="Normal 6 4 2 2 2 6 3 2 3 2" xfId="12363" xr:uid="{00000000-0005-0000-0000-0000AA250000}"/>
    <cellStyle name="Normal 6 4 2 2 2 6 3 2 4" xfId="8825" xr:uid="{00000000-0005-0000-0000-0000AB250000}"/>
    <cellStyle name="Normal 6 4 2 2 2 6 3 3" xfId="3485" xr:uid="{00000000-0005-0000-0000-0000AC250000}"/>
    <cellStyle name="Normal 6 4 2 2 2 6 3 3 2" xfId="9818" xr:uid="{00000000-0005-0000-0000-0000AD250000}"/>
    <cellStyle name="Normal 6 4 2 2 2 6 3 4" xfId="5878" xr:uid="{00000000-0005-0000-0000-0000AE250000}"/>
    <cellStyle name="Normal 6 4 2 2 2 6 3 4 2" xfId="11587" xr:uid="{00000000-0005-0000-0000-0000AF250000}"/>
    <cellStyle name="Normal 6 4 2 2 2 6 3 5" xfId="8049" xr:uid="{00000000-0005-0000-0000-0000B0250000}"/>
    <cellStyle name="Normal 6 4 2 2 2 6 4" xfId="1476" xr:uid="{00000000-0005-0000-0000-0000B1250000}"/>
    <cellStyle name="Normal 6 4 2 2 2 6 4 2" xfId="3869" xr:uid="{00000000-0005-0000-0000-0000B2250000}"/>
    <cellStyle name="Normal 6 4 2 2 2 6 4 2 2" xfId="10076" xr:uid="{00000000-0005-0000-0000-0000B3250000}"/>
    <cellStyle name="Normal 6 4 2 2 2 6 4 3" xfId="6262" xr:uid="{00000000-0005-0000-0000-0000B4250000}"/>
    <cellStyle name="Normal 6 4 2 2 2 6 4 3 2" xfId="11845" xr:uid="{00000000-0005-0000-0000-0000B5250000}"/>
    <cellStyle name="Normal 6 4 2 2 2 6 4 4" xfId="8307" xr:uid="{00000000-0005-0000-0000-0000B6250000}"/>
    <cellStyle name="Normal 6 4 2 2 2 6 5" xfId="404" xr:uid="{00000000-0005-0000-0000-0000B7250000}"/>
    <cellStyle name="Normal 6 4 2 2 2 6 5 2" xfId="2799" xr:uid="{00000000-0005-0000-0000-0000B8250000}"/>
    <cellStyle name="Normal 6 4 2 2 2 6 5 2 2" xfId="9300" xr:uid="{00000000-0005-0000-0000-0000B9250000}"/>
    <cellStyle name="Normal 6 4 2 2 2 6 5 3" xfId="5192" xr:uid="{00000000-0005-0000-0000-0000BA250000}"/>
    <cellStyle name="Normal 6 4 2 2 2 6 5 3 2" xfId="11069" xr:uid="{00000000-0005-0000-0000-0000BB250000}"/>
    <cellStyle name="Normal 6 4 2 2 2 6 5 4" xfId="7531" xr:uid="{00000000-0005-0000-0000-0000BC250000}"/>
    <cellStyle name="Normal 6 4 2 2 2 6 6" xfId="2586" xr:uid="{00000000-0005-0000-0000-0000BD250000}"/>
    <cellStyle name="Normal 6 4 2 2 2 6 6 2" xfId="9117" xr:uid="{00000000-0005-0000-0000-0000BE250000}"/>
    <cellStyle name="Normal 6 4 2 2 2 6 7" xfId="4979" xr:uid="{00000000-0005-0000-0000-0000BF250000}"/>
    <cellStyle name="Normal 6 4 2 2 2 6 7 2" xfId="10886" xr:uid="{00000000-0005-0000-0000-0000C0250000}"/>
    <cellStyle name="Normal 6 4 2 2 2 6 8" xfId="7348" xr:uid="{00000000-0005-0000-0000-0000C1250000}"/>
    <cellStyle name="Normal 6 4 2 2 2 7" xfId="534" xr:uid="{00000000-0005-0000-0000-0000C2250000}"/>
    <cellStyle name="Normal 6 4 2 2 2 7 2" xfId="837" xr:uid="{00000000-0005-0000-0000-0000C3250000}"/>
    <cellStyle name="Normal 6 4 2 2 2 7 2 2" xfId="1907" xr:uid="{00000000-0005-0000-0000-0000C4250000}"/>
    <cellStyle name="Normal 6 4 2 2 2 7 2 2 2" xfId="4300" xr:uid="{00000000-0005-0000-0000-0000C5250000}"/>
    <cellStyle name="Normal 6 4 2 2 2 7 2 2 2 2" xfId="10447" xr:uid="{00000000-0005-0000-0000-0000C6250000}"/>
    <cellStyle name="Normal 6 4 2 2 2 7 2 2 3" xfId="6693" xr:uid="{00000000-0005-0000-0000-0000C7250000}"/>
    <cellStyle name="Normal 6 4 2 2 2 7 2 2 3 2" xfId="12216" xr:uid="{00000000-0005-0000-0000-0000C8250000}"/>
    <cellStyle name="Normal 6 4 2 2 2 7 2 2 4" xfId="8678" xr:uid="{00000000-0005-0000-0000-0000C9250000}"/>
    <cellStyle name="Normal 6 4 2 2 2 7 2 3" xfId="3230" xr:uid="{00000000-0005-0000-0000-0000CA250000}"/>
    <cellStyle name="Normal 6 4 2 2 2 7 2 3 2" xfId="9671" xr:uid="{00000000-0005-0000-0000-0000CB250000}"/>
    <cellStyle name="Normal 6 4 2 2 2 7 2 4" xfId="5623" xr:uid="{00000000-0005-0000-0000-0000CC250000}"/>
    <cellStyle name="Normal 6 4 2 2 2 7 2 4 2" xfId="11440" xr:uid="{00000000-0005-0000-0000-0000CD250000}"/>
    <cellStyle name="Normal 6 4 2 2 2 7 2 5" xfId="7902" xr:uid="{00000000-0005-0000-0000-0000CE250000}"/>
    <cellStyle name="Normal 6 4 2 2 2 7 3" xfId="1222" xr:uid="{00000000-0005-0000-0000-0000CF250000}"/>
    <cellStyle name="Normal 6 4 2 2 2 7 3 2" xfId="2292" xr:uid="{00000000-0005-0000-0000-0000D0250000}"/>
    <cellStyle name="Normal 6 4 2 2 2 7 3 2 2" xfId="4685" xr:uid="{00000000-0005-0000-0000-0000D1250000}"/>
    <cellStyle name="Normal 6 4 2 2 2 7 3 2 2 2" xfId="10706" xr:uid="{00000000-0005-0000-0000-0000D2250000}"/>
    <cellStyle name="Normal 6 4 2 2 2 7 3 2 3" xfId="7078" xr:uid="{00000000-0005-0000-0000-0000D3250000}"/>
    <cellStyle name="Normal 6 4 2 2 2 7 3 2 3 2" xfId="12475" xr:uid="{00000000-0005-0000-0000-0000D4250000}"/>
    <cellStyle name="Normal 6 4 2 2 2 7 3 2 4" xfId="8937" xr:uid="{00000000-0005-0000-0000-0000D5250000}"/>
    <cellStyle name="Normal 6 4 2 2 2 7 3 3" xfId="3615" xr:uid="{00000000-0005-0000-0000-0000D6250000}"/>
    <cellStyle name="Normal 6 4 2 2 2 7 3 3 2" xfId="9930" xr:uid="{00000000-0005-0000-0000-0000D7250000}"/>
    <cellStyle name="Normal 6 4 2 2 2 7 3 4" xfId="6008" xr:uid="{00000000-0005-0000-0000-0000D8250000}"/>
    <cellStyle name="Normal 6 4 2 2 2 7 3 4 2" xfId="11699" xr:uid="{00000000-0005-0000-0000-0000D9250000}"/>
    <cellStyle name="Normal 6 4 2 2 2 7 3 5" xfId="8161" xr:uid="{00000000-0005-0000-0000-0000DA250000}"/>
    <cellStyle name="Normal 6 4 2 2 2 7 4" xfId="1606" xr:uid="{00000000-0005-0000-0000-0000DB250000}"/>
    <cellStyle name="Normal 6 4 2 2 2 7 4 2" xfId="3999" xr:uid="{00000000-0005-0000-0000-0000DC250000}"/>
    <cellStyle name="Normal 6 4 2 2 2 7 4 2 2" xfId="10188" xr:uid="{00000000-0005-0000-0000-0000DD250000}"/>
    <cellStyle name="Normal 6 4 2 2 2 7 4 3" xfId="6392" xr:uid="{00000000-0005-0000-0000-0000DE250000}"/>
    <cellStyle name="Normal 6 4 2 2 2 7 4 3 2" xfId="11957" xr:uid="{00000000-0005-0000-0000-0000DF250000}"/>
    <cellStyle name="Normal 6 4 2 2 2 7 4 4" xfId="8419" xr:uid="{00000000-0005-0000-0000-0000E0250000}"/>
    <cellStyle name="Normal 6 4 2 2 2 7 5" xfId="2929" xr:uid="{00000000-0005-0000-0000-0000E1250000}"/>
    <cellStyle name="Normal 6 4 2 2 2 7 5 2" xfId="9412" xr:uid="{00000000-0005-0000-0000-0000E2250000}"/>
    <cellStyle name="Normal 6 4 2 2 2 7 6" xfId="5322" xr:uid="{00000000-0005-0000-0000-0000E3250000}"/>
    <cellStyle name="Normal 6 4 2 2 2 7 6 2" xfId="11181" xr:uid="{00000000-0005-0000-0000-0000E4250000}"/>
    <cellStyle name="Normal 6 4 2 2 2 7 7" xfId="7643" xr:uid="{00000000-0005-0000-0000-0000E5250000}"/>
    <cellStyle name="Normal 6 4 2 2 2 8" xfId="579" xr:uid="{00000000-0005-0000-0000-0000E6250000}"/>
    <cellStyle name="Normal 6 4 2 2 2 8 2" xfId="1649" xr:uid="{00000000-0005-0000-0000-0000E7250000}"/>
    <cellStyle name="Normal 6 4 2 2 2 8 2 2" xfId="4042" xr:uid="{00000000-0005-0000-0000-0000E8250000}"/>
    <cellStyle name="Normal 6 4 2 2 2 8 2 2 2" xfId="10225" xr:uid="{00000000-0005-0000-0000-0000E9250000}"/>
    <cellStyle name="Normal 6 4 2 2 2 8 2 3" xfId="6435" xr:uid="{00000000-0005-0000-0000-0000EA250000}"/>
    <cellStyle name="Normal 6 4 2 2 2 8 2 3 2" xfId="11994" xr:uid="{00000000-0005-0000-0000-0000EB250000}"/>
    <cellStyle name="Normal 6 4 2 2 2 8 2 4" xfId="8456" xr:uid="{00000000-0005-0000-0000-0000EC250000}"/>
    <cellStyle name="Normal 6 4 2 2 2 8 3" xfId="2972" xr:uid="{00000000-0005-0000-0000-0000ED250000}"/>
    <cellStyle name="Normal 6 4 2 2 2 8 3 2" xfId="9449" xr:uid="{00000000-0005-0000-0000-0000EE250000}"/>
    <cellStyle name="Normal 6 4 2 2 2 8 4" xfId="5365" xr:uid="{00000000-0005-0000-0000-0000EF250000}"/>
    <cellStyle name="Normal 6 4 2 2 2 8 4 2" xfId="11218" xr:uid="{00000000-0005-0000-0000-0000F0250000}"/>
    <cellStyle name="Normal 6 4 2 2 2 8 5" xfId="7680" xr:uid="{00000000-0005-0000-0000-0000F1250000}"/>
    <cellStyle name="Normal 6 4 2 2 2 9" xfId="964" xr:uid="{00000000-0005-0000-0000-0000F2250000}"/>
    <cellStyle name="Normal 6 4 2 2 2 9 2" xfId="2034" xr:uid="{00000000-0005-0000-0000-0000F3250000}"/>
    <cellStyle name="Normal 6 4 2 2 2 9 2 2" xfId="4427" xr:uid="{00000000-0005-0000-0000-0000F4250000}"/>
    <cellStyle name="Normal 6 4 2 2 2 9 2 2 2" xfId="10484" xr:uid="{00000000-0005-0000-0000-0000F5250000}"/>
    <cellStyle name="Normal 6 4 2 2 2 9 2 3" xfId="6820" xr:uid="{00000000-0005-0000-0000-0000F6250000}"/>
    <cellStyle name="Normal 6 4 2 2 2 9 2 3 2" xfId="12253" xr:uid="{00000000-0005-0000-0000-0000F7250000}"/>
    <cellStyle name="Normal 6 4 2 2 2 9 2 4" xfId="8715" xr:uid="{00000000-0005-0000-0000-0000F8250000}"/>
    <cellStyle name="Normal 6 4 2 2 2 9 3" xfId="3357" xr:uid="{00000000-0005-0000-0000-0000F9250000}"/>
    <cellStyle name="Normal 6 4 2 2 2 9 3 2" xfId="9708" xr:uid="{00000000-0005-0000-0000-0000FA250000}"/>
    <cellStyle name="Normal 6 4 2 2 2 9 4" xfId="5750" xr:uid="{00000000-0005-0000-0000-0000FB250000}"/>
    <cellStyle name="Normal 6 4 2 2 2 9 4 2" xfId="11477" xr:uid="{00000000-0005-0000-0000-0000FC250000}"/>
    <cellStyle name="Normal 6 4 2 2 2 9 5" xfId="7939" xr:uid="{00000000-0005-0000-0000-0000FD250000}"/>
    <cellStyle name="Normal 6 4 2 2 3" xfId="33" xr:uid="{00000000-0005-0000-0000-0000FE250000}"/>
    <cellStyle name="Normal 6 4 2 2 3 10" xfId="2431" xr:uid="{00000000-0005-0000-0000-0000FF250000}"/>
    <cellStyle name="Normal 6 4 2 2 3 10 2" xfId="8984" xr:uid="{00000000-0005-0000-0000-000000260000}"/>
    <cellStyle name="Normal 6 4 2 2 3 11" xfId="4824" xr:uid="{00000000-0005-0000-0000-000001260000}"/>
    <cellStyle name="Normal 6 4 2 2 3 11 2" xfId="10753" xr:uid="{00000000-0005-0000-0000-000002260000}"/>
    <cellStyle name="Normal 6 4 2 2 3 12" xfId="7215" xr:uid="{00000000-0005-0000-0000-000003260000}"/>
    <cellStyle name="Normal 6 4 2 2 3 2" xfId="75" xr:uid="{00000000-0005-0000-0000-000004260000}"/>
    <cellStyle name="Normal 6 4 2 2 3 2 2" xfId="159" xr:uid="{00000000-0005-0000-0000-000005260000}"/>
    <cellStyle name="Normal 6 4 2 2 3 2 2 2" xfId="762" xr:uid="{00000000-0005-0000-0000-000006260000}"/>
    <cellStyle name="Normal 6 4 2 2 3 2 2 2 2" xfId="1832" xr:uid="{00000000-0005-0000-0000-000007260000}"/>
    <cellStyle name="Normal 6 4 2 2 3 2 2 2 2 2" xfId="4225" xr:uid="{00000000-0005-0000-0000-000008260000}"/>
    <cellStyle name="Normal 6 4 2 2 3 2 2 2 2 2 2" xfId="10382" xr:uid="{00000000-0005-0000-0000-000009260000}"/>
    <cellStyle name="Normal 6 4 2 2 3 2 2 2 2 3" xfId="6618" xr:uid="{00000000-0005-0000-0000-00000A260000}"/>
    <cellStyle name="Normal 6 4 2 2 3 2 2 2 2 3 2" xfId="12151" xr:uid="{00000000-0005-0000-0000-00000B260000}"/>
    <cellStyle name="Normal 6 4 2 2 3 2 2 2 2 4" xfId="8613" xr:uid="{00000000-0005-0000-0000-00000C260000}"/>
    <cellStyle name="Normal 6 4 2 2 3 2 2 2 3" xfId="3155" xr:uid="{00000000-0005-0000-0000-00000D260000}"/>
    <cellStyle name="Normal 6 4 2 2 3 2 2 2 3 2" xfId="9606" xr:uid="{00000000-0005-0000-0000-00000E260000}"/>
    <cellStyle name="Normal 6 4 2 2 3 2 2 2 4" xfId="5548" xr:uid="{00000000-0005-0000-0000-00000F260000}"/>
    <cellStyle name="Normal 6 4 2 2 3 2 2 2 4 2" xfId="11375" xr:uid="{00000000-0005-0000-0000-000010260000}"/>
    <cellStyle name="Normal 6 4 2 2 3 2 2 2 5" xfId="7837" xr:uid="{00000000-0005-0000-0000-000011260000}"/>
    <cellStyle name="Normal 6 4 2 2 3 2 2 3" xfId="1147" xr:uid="{00000000-0005-0000-0000-000012260000}"/>
    <cellStyle name="Normal 6 4 2 2 3 2 2 3 2" xfId="2217" xr:uid="{00000000-0005-0000-0000-000013260000}"/>
    <cellStyle name="Normal 6 4 2 2 3 2 2 3 2 2" xfId="4610" xr:uid="{00000000-0005-0000-0000-000014260000}"/>
    <cellStyle name="Normal 6 4 2 2 3 2 2 3 2 2 2" xfId="10641" xr:uid="{00000000-0005-0000-0000-000015260000}"/>
    <cellStyle name="Normal 6 4 2 2 3 2 2 3 2 3" xfId="7003" xr:uid="{00000000-0005-0000-0000-000016260000}"/>
    <cellStyle name="Normal 6 4 2 2 3 2 2 3 2 3 2" xfId="12410" xr:uid="{00000000-0005-0000-0000-000017260000}"/>
    <cellStyle name="Normal 6 4 2 2 3 2 2 3 2 4" xfId="8872" xr:uid="{00000000-0005-0000-0000-000018260000}"/>
    <cellStyle name="Normal 6 4 2 2 3 2 2 3 3" xfId="3540" xr:uid="{00000000-0005-0000-0000-000019260000}"/>
    <cellStyle name="Normal 6 4 2 2 3 2 2 3 3 2" xfId="9865" xr:uid="{00000000-0005-0000-0000-00001A260000}"/>
    <cellStyle name="Normal 6 4 2 2 3 2 2 3 4" xfId="5933" xr:uid="{00000000-0005-0000-0000-00001B260000}"/>
    <cellStyle name="Normal 6 4 2 2 3 2 2 3 4 2" xfId="11634" xr:uid="{00000000-0005-0000-0000-00001C260000}"/>
    <cellStyle name="Normal 6 4 2 2 3 2 2 3 5" xfId="8096" xr:uid="{00000000-0005-0000-0000-00001D260000}"/>
    <cellStyle name="Normal 6 4 2 2 3 2 2 4" xfId="1531" xr:uid="{00000000-0005-0000-0000-00001E260000}"/>
    <cellStyle name="Normal 6 4 2 2 3 2 2 4 2" xfId="3924" xr:uid="{00000000-0005-0000-0000-00001F260000}"/>
    <cellStyle name="Normal 6 4 2 2 3 2 2 4 2 2" xfId="10123" xr:uid="{00000000-0005-0000-0000-000020260000}"/>
    <cellStyle name="Normal 6 4 2 2 3 2 2 4 3" xfId="6317" xr:uid="{00000000-0005-0000-0000-000021260000}"/>
    <cellStyle name="Normal 6 4 2 2 3 2 2 4 3 2" xfId="11892" xr:uid="{00000000-0005-0000-0000-000022260000}"/>
    <cellStyle name="Normal 6 4 2 2 3 2 2 4 4" xfId="8354" xr:uid="{00000000-0005-0000-0000-000023260000}"/>
    <cellStyle name="Normal 6 4 2 2 3 2 2 5" xfId="459" xr:uid="{00000000-0005-0000-0000-000024260000}"/>
    <cellStyle name="Normal 6 4 2 2 3 2 2 5 2" xfId="2854" xr:uid="{00000000-0005-0000-0000-000025260000}"/>
    <cellStyle name="Normal 6 4 2 2 3 2 2 5 2 2" xfId="9347" xr:uid="{00000000-0005-0000-0000-000026260000}"/>
    <cellStyle name="Normal 6 4 2 2 3 2 2 5 3" xfId="5247" xr:uid="{00000000-0005-0000-0000-000027260000}"/>
    <cellStyle name="Normal 6 4 2 2 3 2 2 5 3 2" xfId="11116" xr:uid="{00000000-0005-0000-0000-000028260000}"/>
    <cellStyle name="Normal 6 4 2 2 3 2 2 5 4" xfId="7578" xr:uid="{00000000-0005-0000-0000-000029260000}"/>
    <cellStyle name="Normal 6 4 2 2 3 2 2 6" xfId="2557" xr:uid="{00000000-0005-0000-0000-00002A260000}"/>
    <cellStyle name="Normal 6 4 2 2 3 2 2 6 2" xfId="9092" xr:uid="{00000000-0005-0000-0000-00002B260000}"/>
    <cellStyle name="Normal 6 4 2 2 3 2 2 7" xfId="4950" xr:uid="{00000000-0005-0000-0000-00002C260000}"/>
    <cellStyle name="Normal 6 4 2 2 3 2 2 7 2" xfId="10861" xr:uid="{00000000-0005-0000-0000-00002D260000}"/>
    <cellStyle name="Normal 6 4 2 2 3 2 2 8" xfId="7323" xr:uid="{00000000-0005-0000-0000-00002E260000}"/>
    <cellStyle name="Normal 6 4 2 2 3 2 3" xfId="243" xr:uid="{00000000-0005-0000-0000-00002F260000}"/>
    <cellStyle name="Normal 6 4 2 2 3 2 3 2" xfId="1704" xr:uid="{00000000-0005-0000-0000-000030260000}"/>
    <cellStyle name="Normal 6 4 2 2 3 2 3 2 2" xfId="4097" xr:uid="{00000000-0005-0000-0000-000031260000}"/>
    <cellStyle name="Normal 6 4 2 2 3 2 3 2 2 2" xfId="10272" xr:uid="{00000000-0005-0000-0000-000032260000}"/>
    <cellStyle name="Normal 6 4 2 2 3 2 3 2 3" xfId="6490" xr:uid="{00000000-0005-0000-0000-000033260000}"/>
    <cellStyle name="Normal 6 4 2 2 3 2 3 2 3 2" xfId="12041" xr:uid="{00000000-0005-0000-0000-000034260000}"/>
    <cellStyle name="Normal 6 4 2 2 3 2 3 2 4" xfId="8503" xr:uid="{00000000-0005-0000-0000-000035260000}"/>
    <cellStyle name="Normal 6 4 2 2 3 2 3 3" xfId="634" xr:uid="{00000000-0005-0000-0000-000036260000}"/>
    <cellStyle name="Normal 6 4 2 2 3 2 3 3 2" xfId="3027" xr:uid="{00000000-0005-0000-0000-000037260000}"/>
    <cellStyle name="Normal 6 4 2 2 3 2 3 3 2 2" xfId="9496" xr:uid="{00000000-0005-0000-0000-000038260000}"/>
    <cellStyle name="Normal 6 4 2 2 3 2 3 3 3" xfId="5420" xr:uid="{00000000-0005-0000-0000-000039260000}"/>
    <cellStyle name="Normal 6 4 2 2 3 2 3 3 3 2" xfId="11265" xr:uid="{00000000-0005-0000-0000-00003A260000}"/>
    <cellStyle name="Normal 6 4 2 2 3 2 3 3 4" xfId="7727" xr:uid="{00000000-0005-0000-0000-00003B260000}"/>
    <cellStyle name="Normal 6 4 2 2 3 2 3 4" xfId="2641" xr:uid="{00000000-0005-0000-0000-00003C260000}"/>
    <cellStyle name="Normal 6 4 2 2 3 2 3 4 2" xfId="9164" xr:uid="{00000000-0005-0000-0000-00003D260000}"/>
    <cellStyle name="Normal 6 4 2 2 3 2 3 5" xfId="5034" xr:uid="{00000000-0005-0000-0000-00003E260000}"/>
    <cellStyle name="Normal 6 4 2 2 3 2 3 5 2" xfId="10933" xr:uid="{00000000-0005-0000-0000-00003F260000}"/>
    <cellStyle name="Normal 6 4 2 2 3 2 3 6" xfId="7395" xr:uid="{00000000-0005-0000-0000-000040260000}"/>
    <cellStyle name="Normal 6 4 2 2 3 2 4" xfId="1019" xr:uid="{00000000-0005-0000-0000-000041260000}"/>
    <cellStyle name="Normal 6 4 2 2 3 2 4 2" xfId="2089" xr:uid="{00000000-0005-0000-0000-000042260000}"/>
    <cellStyle name="Normal 6 4 2 2 3 2 4 2 2" xfId="4482" xr:uid="{00000000-0005-0000-0000-000043260000}"/>
    <cellStyle name="Normal 6 4 2 2 3 2 4 2 2 2" xfId="10531" xr:uid="{00000000-0005-0000-0000-000044260000}"/>
    <cellStyle name="Normal 6 4 2 2 3 2 4 2 3" xfId="6875" xr:uid="{00000000-0005-0000-0000-000045260000}"/>
    <cellStyle name="Normal 6 4 2 2 3 2 4 2 3 2" xfId="12300" xr:uid="{00000000-0005-0000-0000-000046260000}"/>
    <cellStyle name="Normal 6 4 2 2 3 2 4 2 4" xfId="8762" xr:uid="{00000000-0005-0000-0000-000047260000}"/>
    <cellStyle name="Normal 6 4 2 2 3 2 4 3" xfId="3412" xr:uid="{00000000-0005-0000-0000-000048260000}"/>
    <cellStyle name="Normal 6 4 2 2 3 2 4 3 2" xfId="9755" xr:uid="{00000000-0005-0000-0000-000049260000}"/>
    <cellStyle name="Normal 6 4 2 2 3 2 4 4" xfId="5805" xr:uid="{00000000-0005-0000-0000-00004A260000}"/>
    <cellStyle name="Normal 6 4 2 2 3 2 4 4 2" xfId="11524" xr:uid="{00000000-0005-0000-0000-00004B260000}"/>
    <cellStyle name="Normal 6 4 2 2 3 2 4 5" xfId="7986" xr:uid="{00000000-0005-0000-0000-00004C260000}"/>
    <cellStyle name="Normal 6 4 2 2 3 2 5" xfId="1403" xr:uid="{00000000-0005-0000-0000-00004D260000}"/>
    <cellStyle name="Normal 6 4 2 2 3 2 5 2" xfId="3796" xr:uid="{00000000-0005-0000-0000-00004E260000}"/>
    <cellStyle name="Normal 6 4 2 2 3 2 5 2 2" xfId="10013" xr:uid="{00000000-0005-0000-0000-00004F260000}"/>
    <cellStyle name="Normal 6 4 2 2 3 2 5 3" xfId="6189" xr:uid="{00000000-0005-0000-0000-000050260000}"/>
    <cellStyle name="Normal 6 4 2 2 3 2 5 3 2" xfId="11782" xr:uid="{00000000-0005-0000-0000-000051260000}"/>
    <cellStyle name="Normal 6 4 2 2 3 2 5 4" xfId="8244" xr:uid="{00000000-0005-0000-0000-000052260000}"/>
    <cellStyle name="Normal 6 4 2 2 3 2 6" xfId="328" xr:uid="{00000000-0005-0000-0000-000053260000}"/>
    <cellStyle name="Normal 6 4 2 2 3 2 6 2" xfId="2726" xr:uid="{00000000-0005-0000-0000-000054260000}"/>
    <cellStyle name="Normal 6 4 2 2 3 2 6 2 2" xfId="9237" xr:uid="{00000000-0005-0000-0000-000055260000}"/>
    <cellStyle name="Normal 6 4 2 2 3 2 6 3" xfId="5119" xr:uid="{00000000-0005-0000-0000-000056260000}"/>
    <cellStyle name="Normal 6 4 2 2 3 2 6 3 2" xfId="11006" xr:uid="{00000000-0005-0000-0000-000057260000}"/>
    <cellStyle name="Normal 6 4 2 2 3 2 6 4" xfId="7468" xr:uid="{00000000-0005-0000-0000-000058260000}"/>
    <cellStyle name="Normal 6 4 2 2 3 2 7" xfId="2473" xr:uid="{00000000-0005-0000-0000-000059260000}"/>
    <cellStyle name="Normal 6 4 2 2 3 2 7 2" xfId="9020" xr:uid="{00000000-0005-0000-0000-00005A260000}"/>
    <cellStyle name="Normal 6 4 2 2 3 2 8" xfId="4866" xr:uid="{00000000-0005-0000-0000-00005B260000}"/>
    <cellStyle name="Normal 6 4 2 2 3 2 8 2" xfId="10789" xr:uid="{00000000-0005-0000-0000-00005C260000}"/>
    <cellStyle name="Normal 6 4 2 2 3 2 9" xfId="7251" xr:uid="{00000000-0005-0000-0000-00005D260000}"/>
    <cellStyle name="Normal 6 4 2 2 3 3" xfId="117" xr:uid="{00000000-0005-0000-0000-00005E260000}"/>
    <cellStyle name="Normal 6 4 2 2 3 3 2" xfId="503" xr:uid="{00000000-0005-0000-0000-00005F260000}"/>
    <cellStyle name="Normal 6 4 2 2 3 3 2 2" xfId="806" xr:uid="{00000000-0005-0000-0000-000060260000}"/>
    <cellStyle name="Normal 6 4 2 2 3 3 2 2 2" xfId="1876" xr:uid="{00000000-0005-0000-0000-000061260000}"/>
    <cellStyle name="Normal 6 4 2 2 3 3 2 2 2 2" xfId="4269" xr:uid="{00000000-0005-0000-0000-000062260000}"/>
    <cellStyle name="Normal 6 4 2 2 3 3 2 2 2 2 2" xfId="10420" xr:uid="{00000000-0005-0000-0000-000063260000}"/>
    <cellStyle name="Normal 6 4 2 2 3 3 2 2 2 3" xfId="6662" xr:uid="{00000000-0005-0000-0000-000064260000}"/>
    <cellStyle name="Normal 6 4 2 2 3 3 2 2 2 3 2" xfId="12189" xr:uid="{00000000-0005-0000-0000-000065260000}"/>
    <cellStyle name="Normal 6 4 2 2 3 3 2 2 2 4" xfId="8651" xr:uid="{00000000-0005-0000-0000-000066260000}"/>
    <cellStyle name="Normal 6 4 2 2 3 3 2 2 3" xfId="3199" xr:uid="{00000000-0005-0000-0000-000067260000}"/>
    <cellStyle name="Normal 6 4 2 2 3 3 2 2 3 2" xfId="9644" xr:uid="{00000000-0005-0000-0000-000068260000}"/>
    <cellStyle name="Normal 6 4 2 2 3 3 2 2 4" xfId="5592" xr:uid="{00000000-0005-0000-0000-000069260000}"/>
    <cellStyle name="Normal 6 4 2 2 3 3 2 2 4 2" xfId="11413" xr:uid="{00000000-0005-0000-0000-00006A260000}"/>
    <cellStyle name="Normal 6 4 2 2 3 3 2 2 5" xfId="7875" xr:uid="{00000000-0005-0000-0000-00006B260000}"/>
    <cellStyle name="Normal 6 4 2 2 3 3 2 3" xfId="1191" xr:uid="{00000000-0005-0000-0000-00006C260000}"/>
    <cellStyle name="Normal 6 4 2 2 3 3 2 3 2" xfId="2261" xr:uid="{00000000-0005-0000-0000-00006D260000}"/>
    <cellStyle name="Normal 6 4 2 2 3 3 2 3 2 2" xfId="4654" xr:uid="{00000000-0005-0000-0000-00006E260000}"/>
    <cellStyle name="Normal 6 4 2 2 3 3 2 3 2 2 2" xfId="10679" xr:uid="{00000000-0005-0000-0000-00006F260000}"/>
    <cellStyle name="Normal 6 4 2 2 3 3 2 3 2 3" xfId="7047" xr:uid="{00000000-0005-0000-0000-000070260000}"/>
    <cellStyle name="Normal 6 4 2 2 3 3 2 3 2 3 2" xfId="12448" xr:uid="{00000000-0005-0000-0000-000071260000}"/>
    <cellStyle name="Normal 6 4 2 2 3 3 2 3 2 4" xfId="8910" xr:uid="{00000000-0005-0000-0000-000072260000}"/>
    <cellStyle name="Normal 6 4 2 2 3 3 2 3 3" xfId="3584" xr:uid="{00000000-0005-0000-0000-000073260000}"/>
    <cellStyle name="Normal 6 4 2 2 3 3 2 3 3 2" xfId="9903" xr:uid="{00000000-0005-0000-0000-000074260000}"/>
    <cellStyle name="Normal 6 4 2 2 3 3 2 3 4" xfId="5977" xr:uid="{00000000-0005-0000-0000-000075260000}"/>
    <cellStyle name="Normal 6 4 2 2 3 3 2 3 4 2" xfId="11672" xr:uid="{00000000-0005-0000-0000-000076260000}"/>
    <cellStyle name="Normal 6 4 2 2 3 3 2 3 5" xfId="8134" xr:uid="{00000000-0005-0000-0000-000077260000}"/>
    <cellStyle name="Normal 6 4 2 2 3 3 2 4" xfId="1575" xr:uid="{00000000-0005-0000-0000-000078260000}"/>
    <cellStyle name="Normal 6 4 2 2 3 3 2 4 2" xfId="3968" xr:uid="{00000000-0005-0000-0000-000079260000}"/>
    <cellStyle name="Normal 6 4 2 2 3 3 2 4 2 2" xfId="10161" xr:uid="{00000000-0005-0000-0000-00007A260000}"/>
    <cellStyle name="Normal 6 4 2 2 3 3 2 4 3" xfId="6361" xr:uid="{00000000-0005-0000-0000-00007B260000}"/>
    <cellStyle name="Normal 6 4 2 2 3 3 2 4 3 2" xfId="11930" xr:uid="{00000000-0005-0000-0000-00007C260000}"/>
    <cellStyle name="Normal 6 4 2 2 3 3 2 4 4" xfId="8392" xr:uid="{00000000-0005-0000-0000-00007D260000}"/>
    <cellStyle name="Normal 6 4 2 2 3 3 2 5" xfId="2898" xr:uid="{00000000-0005-0000-0000-00007E260000}"/>
    <cellStyle name="Normal 6 4 2 2 3 3 2 5 2" xfId="9385" xr:uid="{00000000-0005-0000-0000-00007F260000}"/>
    <cellStyle name="Normal 6 4 2 2 3 3 2 6" xfId="5291" xr:uid="{00000000-0005-0000-0000-000080260000}"/>
    <cellStyle name="Normal 6 4 2 2 3 3 2 6 2" xfId="11154" xr:uid="{00000000-0005-0000-0000-000081260000}"/>
    <cellStyle name="Normal 6 4 2 2 3 3 2 7" xfId="7616" xr:uid="{00000000-0005-0000-0000-000082260000}"/>
    <cellStyle name="Normal 6 4 2 2 3 3 3" xfId="678" xr:uid="{00000000-0005-0000-0000-000083260000}"/>
    <cellStyle name="Normal 6 4 2 2 3 3 3 2" xfId="1748" xr:uid="{00000000-0005-0000-0000-000084260000}"/>
    <cellStyle name="Normal 6 4 2 2 3 3 3 2 2" xfId="4141" xr:uid="{00000000-0005-0000-0000-000085260000}"/>
    <cellStyle name="Normal 6 4 2 2 3 3 3 2 2 2" xfId="10310" xr:uid="{00000000-0005-0000-0000-000086260000}"/>
    <cellStyle name="Normal 6 4 2 2 3 3 3 2 3" xfId="6534" xr:uid="{00000000-0005-0000-0000-000087260000}"/>
    <cellStyle name="Normal 6 4 2 2 3 3 3 2 3 2" xfId="12079" xr:uid="{00000000-0005-0000-0000-000088260000}"/>
    <cellStyle name="Normal 6 4 2 2 3 3 3 2 4" xfId="8541" xr:uid="{00000000-0005-0000-0000-000089260000}"/>
    <cellStyle name="Normal 6 4 2 2 3 3 3 3" xfId="3071" xr:uid="{00000000-0005-0000-0000-00008A260000}"/>
    <cellStyle name="Normal 6 4 2 2 3 3 3 3 2" xfId="9534" xr:uid="{00000000-0005-0000-0000-00008B260000}"/>
    <cellStyle name="Normal 6 4 2 2 3 3 3 4" xfId="5464" xr:uid="{00000000-0005-0000-0000-00008C260000}"/>
    <cellStyle name="Normal 6 4 2 2 3 3 3 4 2" xfId="11303" xr:uid="{00000000-0005-0000-0000-00008D260000}"/>
    <cellStyle name="Normal 6 4 2 2 3 3 3 5" xfId="7765" xr:uid="{00000000-0005-0000-0000-00008E260000}"/>
    <cellStyle name="Normal 6 4 2 2 3 3 4" xfId="1063" xr:uid="{00000000-0005-0000-0000-00008F260000}"/>
    <cellStyle name="Normal 6 4 2 2 3 3 4 2" xfId="2133" xr:uid="{00000000-0005-0000-0000-000090260000}"/>
    <cellStyle name="Normal 6 4 2 2 3 3 4 2 2" xfId="4526" xr:uid="{00000000-0005-0000-0000-000091260000}"/>
    <cellStyle name="Normal 6 4 2 2 3 3 4 2 2 2" xfId="10569" xr:uid="{00000000-0005-0000-0000-000092260000}"/>
    <cellStyle name="Normal 6 4 2 2 3 3 4 2 3" xfId="6919" xr:uid="{00000000-0005-0000-0000-000093260000}"/>
    <cellStyle name="Normal 6 4 2 2 3 3 4 2 3 2" xfId="12338" xr:uid="{00000000-0005-0000-0000-000094260000}"/>
    <cellStyle name="Normal 6 4 2 2 3 3 4 2 4" xfId="8800" xr:uid="{00000000-0005-0000-0000-000095260000}"/>
    <cellStyle name="Normal 6 4 2 2 3 3 4 3" xfId="3456" xr:uid="{00000000-0005-0000-0000-000096260000}"/>
    <cellStyle name="Normal 6 4 2 2 3 3 4 3 2" xfId="9793" xr:uid="{00000000-0005-0000-0000-000097260000}"/>
    <cellStyle name="Normal 6 4 2 2 3 3 4 4" xfId="5849" xr:uid="{00000000-0005-0000-0000-000098260000}"/>
    <cellStyle name="Normal 6 4 2 2 3 3 4 4 2" xfId="11562" xr:uid="{00000000-0005-0000-0000-000099260000}"/>
    <cellStyle name="Normal 6 4 2 2 3 3 4 5" xfId="8024" xr:uid="{00000000-0005-0000-0000-00009A260000}"/>
    <cellStyle name="Normal 6 4 2 2 3 3 5" xfId="1447" xr:uid="{00000000-0005-0000-0000-00009B260000}"/>
    <cellStyle name="Normal 6 4 2 2 3 3 5 2" xfId="3840" xr:uid="{00000000-0005-0000-0000-00009C260000}"/>
    <cellStyle name="Normal 6 4 2 2 3 3 5 2 2" xfId="10051" xr:uid="{00000000-0005-0000-0000-00009D260000}"/>
    <cellStyle name="Normal 6 4 2 2 3 3 5 3" xfId="6233" xr:uid="{00000000-0005-0000-0000-00009E260000}"/>
    <cellStyle name="Normal 6 4 2 2 3 3 5 3 2" xfId="11820" xr:uid="{00000000-0005-0000-0000-00009F260000}"/>
    <cellStyle name="Normal 6 4 2 2 3 3 5 4" xfId="8282" xr:uid="{00000000-0005-0000-0000-0000A0260000}"/>
    <cellStyle name="Normal 6 4 2 2 3 3 6" xfId="374" xr:uid="{00000000-0005-0000-0000-0000A1260000}"/>
    <cellStyle name="Normal 6 4 2 2 3 3 6 2" xfId="2770" xr:uid="{00000000-0005-0000-0000-0000A2260000}"/>
    <cellStyle name="Normal 6 4 2 2 3 3 6 2 2" xfId="9275" xr:uid="{00000000-0005-0000-0000-0000A3260000}"/>
    <cellStyle name="Normal 6 4 2 2 3 3 6 3" xfId="5163" xr:uid="{00000000-0005-0000-0000-0000A4260000}"/>
    <cellStyle name="Normal 6 4 2 2 3 3 6 3 2" xfId="11044" xr:uid="{00000000-0005-0000-0000-0000A5260000}"/>
    <cellStyle name="Normal 6 4 2 2 3 3 6 4" xfId="7506" xr:uid="{00000000-0005-0000-0000-0000A6260000}"/>
    <cellStyle name="Normal 6 4 2 2 3 3 7" xfId="2515" xr:uid="{00000000-0005-0000-0000-0000A7260000}"/>
    <cellStyle name="Normal 6 4 2 2 3 3 7 2" xfId="9056" xr:uid="{00000000-0005-0000-0000-0000A8260000}"/>
    <cellStyle name="Normal 6 4 2 2 3 3 8" xfId="4908" xr:uid="{00000000-0005-0000-0000-0000A9260000}"/>
    <cellStyle name="Normal 6 4 2 2 3 3 8 2" xfId="10825" xr:uid="{00000000-0005-0000-0000-0000AA260000}"/>
    <cellStyle name="Normal 6 4 2 2 3 3 9" xfId="7287" xr:uid="{00000000-0005-0000-0000-0000AB260000}"/>
    <cellStyle name="Normal 6 4 2 2 3 4" xfId="201" xr:uid="{00000000-0005-0000-0000-0000AC260000}"/>
    <cellStyle name="Normal 6 4 2 2 3 4 2" xfId="720" xr:uid="{00000000-0005-0000-0000-0000AD260000}"/>
    <cellStyle name="Normal 6 4 2 2 3 4 2 2" xfId="1790" xr:uid="{00000000-0005-0000-0000-0000AE260000}"/>
    <cellStyle name="Normal 6 4 2 2 3 4 2 2 2" xfId="4183" xr:uid="{00000000-0005-0000-0000-0000AF260000}"/>
    <cellStyle name="Normal 6 4 2 2 3 4 2 2 2 2" xfId="10346" xr:uid="{00000000-0005-0000-0000-0000B0260000}"/>
    <cellStyle name="Normal 6 4 2 2 3 4 2 2 3" xfId="6576" xr:uid="{00000000-0005-0000-0000-0000B1260000}"/>
    <cellStyle name="Normal 6 4 2 2 3 4 2 2 3 2" xfId="12115" xr:uid="{00000000-0005-0000-0000-0000B2260000}"/>
    <cellStyle name="Normal 6 4 2 2 3 4 2 2 4" xfId="8577" xr:uid="{00000000-0005-0000-0000-0000B3260000}"/>
    <cellStyle name="Normal 6 4 2 2 3 4 2 3" xfId="3113" xr:uid="{00000000-0005-0000-0000-0000B4260000}"/>
    <cellStyle name="Normal 6 4 2 2 3 4 2 3 2" xfId="9570" xr:uid="{00000000-0005-0000-0000-0000B5260000}"/>
    <cellStyle name="Normal 6 4 2 2 3 4 2 4" xfId="5506" xr:uid="{00000000-0005-0000-0000-0000B6260000}"/>
    <cellStyle name="Normal 6 4 2 2 3 4 2 4 2" xfId="11339" xr:uid="{00000000-0005-0000-0000-0000B7260000}"/>
    <cellStyle name="Normal 6 4 2 2 3 4 2 5" xfId="7801" xr:uid="{00000000-0005-0000-0000-0000B8260000}"/>
    <cellStyle name="Normal 6 4 2 2 3 4 3" xfId="1105" xr:uid="{00000000-0005-0000-0000-0000B9260000}"/>
    <cellStyle name="Normal 6 4 2 2 3 4 3 2" xfId="2175" xr:uid="{00000000-0005-0000-0000-0000BA260000}"/>
    <cellStyle name="Normal 6 4 2 2 3 4 3 2 2" xfId="4568" xr:uid="{00000000-0005-0000-0000-0000BB260000}"/>
    <cellStyle name="Normal 6 4 2 2 3 4 3 2 2 2" xfId="10605" xr:uid="{00000000-0005-0000-0000-0000BC260000}"/>
    <cellStyle name="Normal 6 4 2 2 3 4 3 2 3" xfId="6961" xr:uid="{00000000-0005-0000-0000-0000BD260000}"/>
    <cellStyle name="Normal 6 4 2 2 3 4 3 2 3 2" xfId="12374" xr:uid="{00000000-0005-0000-0000-0000BE260000}"/>
    <cellStyle name="Normal 6 4 2 2 3 4 3 2 4" xfId="8836" xr:uid="{00000000-0005-0000-0000-0000BF260000}"/>
    <cellStyle name="Normal 6 4 2 2 3 4 3 3" xfId="3498" xr:uid="{00000000-0005-0000-0000-0000C0260000}"/>
    <cellStyle name="Normal 6 4 2 2 3 4 3 3 2" xfId="9829" xr:uid="{00000000-0005-0000-0000-0000C1260000}"/>
    <cellStyle name="Normal 6 4 2 2 3 4 3 4" xfId="5891" xr:uid="{00000000-0005-0000-0000-0000C2260000}"/>
    <cellStyle name="Normal 6 4 2 2 3 4 3 4 2" xfId="11598" xr:uid="{00000000-0005-0000-0000-0000C3260000}"/>
    <cellStyle name="Normal 6 4 2 2 3 4 3 5" xfId="8060" xr:uid="{00000000-0005-0000-0000-0000C4260000}"/>
    <cellStyle name="Normal 6 4 2 2 3 4 4" xfId="1489" xr:uid="{00000000-0005-0000-0000-0000C5260000}"/>
    <cellStyle name="Normal 6 4 2 2 3 4 4 2" xfId="3882" xr:uid="{00000000-0005-0000-0000-0000C6260000}"/>
    <cellStyle name="Normal 6 4 2 2 3 4 4 2 2" xfId="10087" xr:uid="{00000000-0005-0000-0000-0000C7260000}"/>
    <cellStyle name="Normal 6 4 2 2 3 4 4 3" xfId="6275" xr:uid="{00000000-0005-0000-0000-0000C8260000}"/>
    <cellStyle name="Normal 6 4 2 2 3 4 4 3 2" xfId="11856" xr:uid="{00000000-0005-0000-0000-0000C9260000}"/>
    <cellStyle name="Normal 6 4 2 2 3 4 4 4" xfId="8318" xr:uid="{00000000-0005-0000-0000-0000CA260000}"/>
    <cellStyle name="Normal 6 4 2 2 3 4 5" xfId="417" xr:uid="{00000000-0005-0000-0000-0000CB260000}"/>
    <cellStyle name="Normal 6 4 2 2 3 4 5 2" xfId="2812" xr:uid="{00000000-0005-0000-0000-0000CC260000}"/>
    <cellStyle name="Normal 6 4 2 2 3 4 5 2 2" xfId="9311" xr:uid="{00000000-0005-0000-0000-0000CD260000}"/>
    <cellStyle name="Normal 6 4 2 2 3 4 5 3" xfId="5205" xr:uid="{00000000-0005-0000-0000-0000CE260000}"/>
    <cellStyle name="Normal 6 4 2 2 3 4 5 3 2" xfId="11080" xr:uid="{00000000-0005-0000-0000-0000CF260000}"/>
    <cellStyle name="Normal 6 4 2 2 3 4 5 4" xfId="7542" xr:uid="{00000000-0005-0000-0000-0000D0260000}"/>
    <cellStyle name="Normal 6 4 2 2 3 4 6" xfId="2599" xr:uid="{00000000-0005-0000-0000-0000D1260000}"/>
    <cellStyle name="Normal 6 4 2 2 3 4 6 2" xfId="9128" xr:uid="{00000000-0005-0000-0000-0000D2260000}"/>
    <cellStyle name="Normal 6 4 2 2 3 4 7" xfId="4992" xr:uid="{00000000-0005-0000-0000-0000D3260000}"/>
    <cellStyle name="Normal 6 4 2 2 3 4 7 2" xfId="10897" xr:uid="{00000000-0005-0000-0000-0000D4260000}"/>
    <cellStyle name="Normal 6 4 2 2 3 4 8" xfId="7359" xr:uid="{00000000-0005-0000-0000-0000D5260000}"/>
    <cellStyle name="Normal 6 4 2 2 3 5" xfId="547" xr:uid="{00000000-0005-0000-0000-0000D6260000}"/>
    <cellStyle name="Normal 6 4 2 2 3 5 2" xfId="850" xr:uid="{00000000-0005-0000-0000-0000D7260000}"/>
    <cellStyle name="Normal 6 4 2 2 3 5 2 2" xfId="1920" xr:uid="{00000000-0005-0000-0000-0000D8260000}"/>
    <cellStyle name="Normal 6 4 2 2 3 5 2 2 2" xfId="4313" xr:uid="{00000000-0005-0000-0000-0000D9260000}"/>
    <cellStyle name="Normal 6 4 2 2 3 5 2 2 2 2" xfId="10458" xr:uid="{00000000-0005-0000-0000-0000DA260000}"/>
    <cellStyle name="Normal 6 4 2 2 3 5 2 2 3" xfId="6706" xr:uid="{00000000-0005-0000-0000-0000DB260000}"/>
    <cellStyle name="Normal 6 4 2 2 3 5 2 2 3 2" xfId="12227" xr:uid="{00000000-0005-0000-0000-0000DC260000}"/>
    <cellStyle name="Normal 6 4 2 2 3 5 2 2 4" xfId="8689" xr:uid="{00000000-0005-0000-0000-0000DD260000}"/>
    <cellStyle name="Normal 6 4 2 2 3 5 2 3" xfId="3243" xr:uid="{00000000-0005-0000-0000-0000DE260000}"/>
    <cellStyle name="Normal 6 4 2 2 3 5 2 3 2" xfId="9682" xr:uid="{00000000-0005-0000-0000-0000DF260000}"/>
    <cellStyle name="Normal 6 4 2 2 3 5 2 4" xfId="5636" xr:uid="{00000000-0005-0000-0000-0000E0260000}"/>
    <cellStyle name="Normal 6 4 2 2 3 5 2 4 2" xfId="11451" xr:uid="{00000000-0005-0000-0000-0000E1260000}"/>
    <cellStyle name="Normal 6 4 2 2 3 5 2 5" xfId="7913" xr:uid="{00000000-0005-0000-0000-0000E2260000}"/>
    <cellStyle name="Normal 6 4 2 2 3 5 3" xfId="1235" xr:uid="{00000000-0005-0000-0000-0000E3260000}"/>
    <cellStyle name="Normal 6 4 2 2 3 5 3 2" xfId="2305" xr:uid="{00000000-0005-0000-0000-0000E4260000}"/>
    <cellStyle name="Normal 6 4 2 2 3 5 3 2 2" xfId="4698" xr:uid="{00000000-0005-0000-0000-0000E5260000}"/>
    <cellStyle name="Normal 6 4 2 2 3 5 3 2 2 2" xfId="10717" xr:uid="{00000000-0005-0000-0000-0000E6260000}"/>
    <cellStyle name="Normal 6 4 2 2 3 5 3 2 3" xfId="7091" xr:uid="{00000000-0005-0000-0000-0000E7260000}"/>
    <cellStyle name="Normal 6 4 2 2 3 5 3 2 3 2" xfId="12486" xr:uid="{00000000-0005-0000-0000-0000E8260000}"/>
    <cellStyle name="Normal 6 4 2 2 3 5 3 2 4" xfId="8948" xr:uid="{00000000-0005-0000-0000-0000E9260000}"/>
    <cellStyle name="Normal 6 4 2 2 3 5 3 3" xfId="3628" xr:uid="{00000000-0005-0000-0000-0000EA260000}"/>
    <cellStyle name="Normal 6 4 2 2 3 5 3 3 2" xfId="9941" xr:uid="{00000000-0005-0000-0000-0000EB260000}"/>
    <cellStyle name="Normal 6 4 2 2 3 5 3 4" xfId="6021" xr:uid="{00000000-0005-0000-0000-0000EC260000}"/>
    <cellStyle name="Normal 6 4 2 2 3 5 3 4 2" xfId="11710" xr:uid="{00000000-0005-0000-0000-0000ED260000}"/>
    <cellStyle name="Normal 6 4 2 2 3 5 3 5" xfId="8172" xr:uid="{00000000-0005-0000-0000-0000EE260000}"/>
    <cellStyle name="Normal 6 4 2 2 3 5 4" xfId="1619" xr:uid="{00000000-0005-0000-0000-0000EF260000}"/>
    <cellStyle name="Normal 6 4 2 2 3 5 4 2" xfId="4012" xr:uid="{00000000-0005-0000-0000-0000F0260000}"/>
    <cellStyle name="Normal 6 4 2 2 3 5 4 2 2" xfId="10199" xr:uid="{00000000-0005-0000-0000-0000F1260000}"/>
    <cellStyle name="Normal 6 4 2 2 3 5 4 3" xfId="6405" xr:uid="{00000000-0005-0000-0000-0000F2260000}"/>
    <cellStyle name="Normal 6 4 2 2 3 5 4 3 2" xfId="11968" xr:uid="{00000000-0005-0000-0000-0000F3260000}"/>
    <cellStyle name="Normal 6 4 2 2 3 5 4 4" xfId="8430" xr:uid="{00000000-0005-0000-0000-0000F4260000}"/>
    <cellStyle name="Normal 6 4 2 2 3 5 5" xfId="2942" xr:uid="{00000000-0005-0000-0000-0000F5260000}"/>
    <cellStyle name="Normal 6 4 2 2 3 5 5 2" xfId="9423" xr:uid="{00000000-0005-0000-0000-0000F6260000}"/>
    <cellStyle name="Normal 6 4 2 2 3 5 6" xfId="5335" xr:uid="{00000000-0005-0000-0000-0000F7260000}"/>
    <cellStyle name="Normal 6 4 2 2 3 5 6 2" xfId="11192" xr:uid="{00000000-0005-0000-0000-0000F8260000}"/>
    <cellStyle name="Normal 6 4 2 2 3 5 7" xfId="7654" xr:uid="{00000000-0005-0000-0000-0000F9260000}"/>
    <cellStyle name="Normal 6 4 2 2 3 6" xfId="592" xr:uid="{00000000-0005-0000-0000-0000FA260000}"/>
    <cellStyle name="Normal 6 4 2 2 3 6 2" xfId="1662" xr:uid="{00000000-0005-0000-0000-0000FB260000}"/>
    <cellStyle name="Normal 6 4 2 2 3 6 2 2" xfId="4055" xr:uid="{00000000-0005-0000-0000-0000FC260000}"/>
    <cellStyle name="Normal 6 4 2 2 3 6 2 2 2" xfId="10236" xr:uid="{00000000-0005-0000-0000-0000FD260000}"/>
    <cellStyle name="Normal 6 4 2 2 3 6 2 3" xfId="6448" xr:uid="{00000000-0005-0000-0000-0000FE260000}"/>
    <cellStyle name="Normal 6 4 2 2 3 6 2 3 2" xfId="12005" xr:uid="{00000000-0005-0000-0000-0000FF260000}"/>
    <cellStyle name="Normal 6 4 2 2 3 6 2 4" xfId="8467" xr:uid="{00000000-0005-0000-0000-000000270000}"/>
    <cellStyle name="Normal 6 4 2 2 3 6 3" xfId="2985" xr:uid="{00000000-0005-0000-0000-000001270000}"/>
    <cellStyle name="Normal 6 4 2 2 3 6 3 2" xfId="9460" xr:uid="{00000000-0005-0000-0000-000002270000}"/>
    <cellStyle name="Normal 6 4 2 2 3 6 4" xfId="5378" xr:uid="{00000000-0005-0000-0000-000003270000}"/>
    <cellStyle name="Normal 6 4 2 2 3 6 4 2" xfId="11229" xr:uid="{00000000-0005-0000-0000-000004270000}"/>
    <cellStyle name="Normal 6 4 2 2 3 6 5" xfId="7691" xr:uid="{00000000-0005-0000-0000-000005270000}"/>
    <cellStyle name="Normal 6 4 2 2 3 7" xfId="977" xr:uid="{00000000-0005-0000-0000-000006270000}"/>
    <cellStyle name="Normal 6 4 2 2 3 7 2" xfId="2047" xr:uid="{00000000-0005-0000-0000-000007270000}"/>
    <cellStyle name="Normal 6 4 2 2 3 7 2 2" xfId="4440" xr:uid="{00000000-0005-0000-0000-000008270000}"/>
    <cellStyle name="Normal 6 4 2 2 3 7 2 2 2" xfId="10495" xr:uid="{00000000-0005-0000-0000-000009270000}"/>
    <cellStyle name="Normal 6 4 2 2 3 7 2 3" xfId="6833" xr:uid="{00000000-0005-0000-0000-00000A270000}"/>
    <cellStyle name="Normal 6 4 2 2 3 7 2 3 2" xfId="12264" xr:uid="{00000000-0005-0000-0000-00000B270000}"/>
    <cellStyle name="Normal 6 4 2 2 3 7 2 4" xfId="8726" xr:uid="{00000000-0005-0000-0000-00000C270000}"/>
    <cellStyle name="Normal 6 4 2 2 3 7 3" xfId="3370" xr:uid="{00000000-0005-0000-0000-00000D270000}"/>
    <cellStyle name="Normal 6 4 2 2 3 7 3 2" xfId="9719" xr:uid="{00000000-0005-0000-0000-00000E270000}"/>
    <cellStyle name="Normal 6 4 2 2 3 7 4" xfId="5763" xr:uid="{00000000-0005-0000-0000-00000F270000}"/>
    <cellStyle name="Normal 6 4 2 2 3 7 4 2" xfId="11488" xr:uid="{00000000-0005-0000-0000-000010270000}"/>
    <cellStyle name="Normal 6 4 2 2 3 7 5" xfId="7950" xr:uid="{00000000-0005-0000-0000-000011270000}"/>
    <cellStyle name="Normal 6 4 2 2 3 8" xfId="1361" xr:uid="{00000000-0005-0000-0000-000012270000}"/>
    <cellStyle name="Normal 6 4 2 2 3 8 2" xfId="3754" xr:uid="{00000000-0005-0000-0000-000013270000}"/>
    <cellStyle name="Normal 6 4 2 2 3 8 2 2" xfId="9977" xr:uid="{00000000-0005-0000-0000-000014270000}"/>
    <cellStyle name="Normal 6 4 2 2 3 8 3" xfId="6147" xr:uid="{00000000-0005-0000-0000-000015270000}"/>
    <cellStyle name="Normal 6 4 2 2 3 8 3 2" xfId="11746" xr:uid="{00000000-0005-0000-0000-000016270000}"/>
    <cellStyle name="Normal 6 4 2 2 3 8 4" xfId="8208" xr:uid="{00000000-0005-0000-0000-000017270000}"/>
    <cellStyle name="Normal 6 4 2 2 3 9" xfId="286" xr:uid="{00000000-0005-0000-0000-000018270000}"/>
    <cellStyle name="Normal 6 4 2 2 3 9 2" xfId="2684" xr:uid="{00000000-0005-0000-0000-000019270000}"/>
    <cellStyle name="Normal 6 4 2 2 3 9 2 2" xfId="9201" xr:uid="{00000000-0005-0000-0000-00001A270000}"/>
    <cellStyle name="Normal 6 4 2 2 3 9 3" xfId="5077" xr:uid="{00000000-0005-0000-0000-00001B270000}"/>
    <cellStyle name="Normal 6 4 2 2 3 9 3 2" xfId="10970" xr:uid="{00000000-0005-0000-0000-00001C270000}"/>
    <cellStyle name="Normal 6 4 2 2 3 9 4" xfId="7432" xr:uid="{00000000-0005-0000-0000-00001D270000}"/>
    <cellStyle name="Normal 6 4 2 2 4" xfId="41" xr:uid="{00000000-0005-0000-0000-00001E270000}"/>
    <cellStyle name="Normal 6 4 2 2 4 10" xfId="2439" xr:uid="{00000000-0005-0000-0000-00001F270000}"/>
    <cellStyle name="Normal 6 4 2 2 4 10 2" xfId="8991" xr:uid="{00000000-0005-0000-0000-000020270000}"/>
    <cellStyle name="Normal 6 4 2 2 4 11" xfId="4832" xr:uid="{00000000-0005-0000-0000-000021270000}"/>
    <cellStyle name="Normal 6 4 2 2 4 11 2" xfId="10760" xr:uid="{00000000-0005-0000-0000-000022270000}"/>
    <cellStyle name="Normal 6 4 2 2 4 12" xfId="7222" xr:uid="{00000000-0005-0000-0000-000023270000}"/>
    <cellStyle name="Normal 6 4 2 2 4 2" xfId="83" xr:uid="{00000000-0005-0000-0000-000024270000}"/>
    <cellStyle name="Normal 6 4 2 2 4 2 2" xfId="167" xr:uid="{00000000-0005-0000-0000-000025270000}"/>
    <cellStyle name="Normal 6 4 2 2 4 2 2 2" xfId="770" xr:uid="{00000000-0005-0000-0000-000026270000}"/>
    <cellStyle name="Normal 6 4 2 2 4 2 2 2 2" xfId="1840" xr:uid="{00000000-0005-0000-0000-000027270000}"/>
    <cellStyle name="Normal 6 4 2 2 4 2 2 2 2 2" xfId="4233" xr:uid="{00000000-0005-0000-0000-000028270000}"/>
    <cellStyle name="Normal 6 4 2 2 4 2 2 2 2 2 2" xfId="10389" xr:uid="{00000000-0005-0000-0000-000029270000}"/>
    <cellStyle name="Normal 6 4 2 2 4 2 2 2 2 3" xfId="6626" xr:uid="{00000000-0005-0000-0000-00002A270000}"/>
    <cellStyle name="Normal 6 4 2 2 4 2 2 2 2 3 2" xfId="12158" xr:uid="{00000000-0005-0000-0000-00002B270000}"/>
    <cellStyle name="Normal 6 4 2 2 4 2 2 2 2 4" xfId="8620" xr:uid="{00000000-0005-0000-0000-00002C270000}"/>
    <cellStyle name="Normal 6 4 2 2 4 2 2 2 3" xfId="3163" xr:uid="{00000000-0005-0000-0000-00002D270000}"/>
    <cellStyle name="Normal 6 4 2 2 4 2 2 2 3 2" xfId="9613" xr:uid="{00000000-0005-0000-0000-00002E270000}"/>
    <cellStyle name="Normal 6 4 2 2 4 2 2 2 4" xfId="5556" xr:uid="{00000000-0005-0000-0000-00002F270000}"/>
    <cellStyle name="Normal 6 4 2 2 4 2 2 2 4 2" xfId="11382" xr:uid="{00000000-0005-0000-0000-000030270000}"/>
    <cellStyle name="Normal 6 4 2 2 4 2 2 2 5" xfId="7844" xr:uid="{00000000-0005-0000-0000-000031270000}"/>
    <cellStyle name="Normal 6 4 2 2 4 2 2 3" xfId="1155" xr:uid="{00000000-0005-0000-0000-000032270000}"/>
    <cellStyle name="Normal 6 4 2 2 4 2 2 3 2" xfId="2225" xr:uid="{00000000-0005-0000-0000-000033270000}"/>
    <cellStyle name="Normal 6 4 2 2 4 2 2 3 2 2" xfId="4618" xr:uid="{00000000-0005-0000-0000-000034270000}"/>
    <cellStyle name="Normal 6 4 2 2 4 2 2 3 2 2 2" xfId="10648" xr:uid="{00000000-0005-0000-0000-000035270000}"/>
    <cellStyle name="Normal 6 4 2 2 4 2 2 3 2 3" xfId="7011" xr:uid="{00000000-0005-0000-0000-000036270000}"/>
    <cellStyle name="Normal 6 4 2 2 4 2 2 3 2 3 2" xfId="12417" xr:uid="{00000000-0005-0000-0000-000037270000}"/>
    <cellStyle name="Normal 6 4 2 2 4 2 2 3 2 4" xfId="8879" xr:uid="{00000000-0005-0000-0000-000038270000}"/>
    <cellStyle name="Normal 6 4 2 2 4 2 2 3 3" xfId="3548" xr:uid="{00000000-0005-0000-0000-000039270000}"/>
    <cellStyle name="Normal 6 4 2 2 4 2 2 3 3 2" xfId="9872" xr:uid="{00000000-0005-0000-0000-00003A270000}"/>
    <cellStyle name="Normal 6 4 2 2 4 2 2 3 4" xfId="5941" xr:uid="{00000000-0005-0000-0000-00003B270000}"/>
    <cellStyle name="Normal 6 4 2 2 4 2 2 3 4 2" xfId="11641" xr:uid="{00000000-0005-0000-0000-00003C270000}"/>
    <cellStyle name="Normal 6 4 2 2 4 2 2 3 5" xfId="8103" xr:uid="{00000000-0005-0000-0000-00003D270000}"/>
    <cellStyle name="Normal 6 4 2 2 4 2 2 4" xfId="1539" xr:uid="{00000000-0005-0000-0000-00003E270000}"/>
    <cellStyle name="Normal 6 4 2 2 4 2 2 4 2" xfId="3932" xr:uid="{00000000-0005-0000-0000-00003F270000}"/>
    <cellStyle name="Normal 6 4 2 2 4 2 2 4 2 2" xfId="10130" xr:uid="{00000000-0005-0000-0000-000040270000}"/>
    <cellStyle name="Normal 6 4 2 2 4 2 2 4 3" xfId="6325" xr:uid="{00000000-0005-0000-0000-000041270000}"/>
    <cellStyle name="Normal 6 4 2 2 4 2 2 4 3 2" xfId="11899" xr:uid="{00000000-0005-0000-0000-000042270000}"/>
    <cellStyle name="Normal 6 4 2 2 4 2 2 4 4" xfId="8361" xr:uid="{00000000-0005-0000-0000-000043270000}"/>
    <cellStyle name="Normal 6 4 2 2 4 2 2 5" xfId="467" xr:uid="{00000000-0005-0000-0000-000044270000}"/>
    <cellStyle name="Normal 6 4 2 2 4 2 2 5 2" xfId="2862" xr:uid="{00000000-0005-0000-0000-000045270000}"/>
    <cellStyle name="Normal 6 4 2 2 4 2 2 5 2 2" xfId="9354" xr:uid="{00000000-0005-0000-0000-000046270000}"/>
    <cellStyle name="Normal 6 4 2 2 4 2 2 5 3" xfId="5255" xr:uid="{00000000-0005-0000-0000-000047270000}"/>
    <cellStyle name="Normal 6 4 2 2 4 2 2 5 3 2" xfId="11123" xr:uid="{00000000-0005-0000-0000-000048270000}"/>
    <cellStyle name="Normal 6 4 2 2 4 2 2 5 4" xfId="7585" xr:uid="{00000000-0005-0000-0000-000049270000}"/>
    <cellStyle name="Normal 6 4 2 2 4 2 2 6" xfId="2565" xr:uid="{00000000-0005-0000-0000-00004A270000}"/>
    <cellStyle name="Normal 6 4 2 2 4 2 2 6 2" xfId="9099" xr:uid="{00000000-0005-0000-0000-00004B270000}"/>
    <cellStyle name="Normal 6 4 2 2 4 2 2 7" xfId="4958" xr:uid="{00000000-0005-0000-0000-00004C270000}"/>
    <cellStyle name="Normal 6 4 2 2 4 2 2 7 2" xfId="10868" xr:uid="{00000000-0005-0000-0000-00004D270000}"/>
    <cellStyle name="Normal 6 4 2 2 4 2 2 8" xfId="7330" xr:uid="{00000000-0005-0000-0000-00004E270000}"/>
    <cellStyle name="Normal 6 4 2 2 4 2 3" xfId="251" xr:uid="{00000000-0005-0000-0000-00004F270000}"/>
    <cellStyle name="Normal 6 4 2 2 4 2 3 2" xfId="1712" xr:uid="{00000000-0005-0000-0000-000050270000}"/>
    <cellStyle name="Normal 6 4 2 2 4 2 3 2 2" xfId="4105" xr:uid="{00000000-0005-0000-0000-000051270000}"/>
    <cellStyle name="Normal 6 4 2 2 4 2 3 2 2 2" xfId="10279" xr:uid="{00000000-0005-0000-0000-000052270000}"/>
    <cellStyle name="Normal 6 4 2 2 4 2 3 2 3" xfId="6498" xr:uid="{00000000-0005-0000-0000-000053270000}"/>
    <cellStyle name="Normal 6 4 2 2 4 2 3 2 3 2" xfId="12048" xr:uid="{00000000-0005-0000-0000-000054270000}"/>
    <cellStyle name="Normal 6 4 2 2 4 2 3 2 4" xfId="8510" xr:uid="{00000000-0005-0000-0000-000055270000}"/>
    <cellStyle name="Normal 6 4 2 2 4 2 3 3" xfId="642" xr:uid="{00000000-0005-0000-0000-000056270000}"/>
    <cellStyle name="Normal 6 4 2 2 4 2 3 3 2" xfId="3035" xr:uid="{00000000-0005-0000-0000-000057270000}"/>
    <cellStyle name="Normal 6 4 2 2 4 2 3 3 2 2" xfId="9503" xr:uid="{00000000-0005-0000-0000-000058270000}"/>
    <cellStyle name="Normal 6 4 2 2 4 2 3 3 3" xfId="5428" xr:uid="{00000000-0005-0000-0000-000059270000}"/>
    <cellStyle name="Normal 6 4 2 2 4 2 3 3 3 2" xfId="11272" xr:uid="{00000000-0005-0000-0000-00005A270000}"/>
    <cellStyle name="Normal 6 4 2 2 4 2 3 3 4" xfId="7734" xr:uid="{00000000-0005-0000-0000-00005B270000}"/>
    <cellStyle name="Normal 6 4 2 2 4 2 3 4" xfId="2649" xr:uid="{00000000-0005-0000-0000-00005C270000}"/>
    <cellStyle name="Normal 6 4 2 2 4 2 3 4 2" xfId="9171" xr:uid="{00000000-0005-0000-0000-00005D270000}"/>
    <cellStyle name="Normal 6 4 2 2 4 2 3 5" xfId="5042" xr:uid="{00000000-0005-0000-0000-00005E270000}"/>
    <cellStyle name="Normal 6 4 2 2 4 2 3 5 2" xfId="10940" xr:uid="{00000000-0005-0000-0000-00005F270000}"/>
    <cellStyle name="Normal 6 4 2 2 4 2 3 6" xfId="7402" xr:uid="{00000000-0005-0000-0000-000060270000}"/>
    <cellStyle name="Normal 6 4 2 2 4 2 4" xfId="1027" xr:uid="{00000000-0005-0000-0000-000061270000}"/>
    <cellStyle name="Normal 6 4 2 2 4 2 4 2" xfId="2097" xr:uid="{00000000-0005-0000-0000-000062270000}"/>
    <cellStyle name="Normal 6 4 2 2 4 2 4 2 2" xfId="4490" xr:uid="{00000000-0005-0000-0000-000063270000}"/>
    <cellStyle name="Normal 6 4 2 2 4 2 4 2 2 2" xfId="10538" xr:uid="{00000000-0005-0000-0000-000064270000}"/>
    <cellStyle name="Normal 6 4 2 2 4 2 4 2 3" xfId="6883" xr:uid="{00000000-0005-0000-0000-000065270000}"/>
    <cellStyle name="Normal 6 4 2 2 4 2 4 2 3 2" xfId="12307" xr:uid="{00000000-0005-0000-0000-000066270000}"/>
    <cellStyle name="Normal 6 4 2 2 4 2 4 2 4" xfId="8769" xr:uid="{00000000-0005-0000-0000-000067270000}"/>
    <cellStyle name="Normal 6 4 2 2 4 2 4 3" xfId="3420" xr:uid="{00000000-0005-0000-0000-000068270000}"/>
    <cellStyle name="Normal 6 4 2 2 4 2 4 3 2" xfId="9762" xr:uid="{00000000-0005-0000-0000-000069270000}"/>
    <cellStyle name="Normal 6 4 2 2 4 2 4 4" xfId="5813" xr:uid="{00000000-0005-0000-0000-00006A270000}"/>
    <cellStyle name="Normal 6 4 2 2 4 2 4 4 2" xfId="11531" xr:uid="{00000000-0005-0000-0000-00006B270000}"/>
    <cellStyle name="Normal 6 4 2 2 4 2 4 5" xfId="7993" xr:uid="{00000000-0005-0000-0000-00006C270000}"/>
    <cellStyle name="Normal 6 4 2 2 4 2 5" xfId="1411" xr:uid="{00000000-0005-0000-0000-00006D270000}"/>
    <cellStyle name="Normal 6 4 2 2 4 2 5 2" xfId="3804" xr:uid="{00000000-0005-0000-0000-00006E270000}"/>
    <cellStyle name="Normal 6 4 2 2 4 2 5 2 2" xfId="10020" xr:uid="{00000000-0005-0000-0000-00006F270000}"/>
    <cellStyle name="Normal 6 4 2 2 4 2 5 3" xfId="6197" xr:uid="{00000000-0005-0000-0000-000070270000}"/>
    <cellStyle name="Normal 6 4 2 2 4 2 5 3 2" xfId="11789" xr:uid="{00000000-0005-0000-0000-000071270000}"/>
    <cellStyle name="Normal 6 4 2 2 4 2 5 4" xfId="8251" xr:uid="{00000000-0005-0000-0000-000072270000}"/>
    <cellStyle name="Normal 6 4 2 2 4 2 6" xfId="336" xr:uid="{00000000-0005-0000-0000-000073270000}"/>
    <cellStyle name="Normal 6 4 2 2 4 2 6 2" xfId="2734" xr:uid="{00000000-0005-0000-0000-000074270000}"/>
    <cellStyle name="Normal 6 4 2 2 4 2 6 2 2" xfId="9244" xr:uid="{00000000-0005-0000-0000-000075270000}"/>
    <cellStyle name="Normal 6 4 2 2 4 2 6 3" xfId="5127" xr:uid="{00000000-0005-0000-0000-000076270000}"/>
    <cellStyle name="Normal 6 4 2 2 4 2 6 3 2" xfId="11013" xr:uid="{00000000-0005-0000-0000-000077270000}"/>
    <cellStyle name="Normal 6 4 2 2 4 2 6 4" xfId="7475" xr:uid="{00000000-0005-0000-0000-000078270000}"/>
    <cellStyle name="Normal 6 4 2 2 4 2 7" xfId="2481" xr:uid="{00000000-0005-0000-0000-000079270000}"/>
    <cellStyle name="Normal 6 4 2 2 4 2 7 2" xfId="9027" xr:uid="{00000000-0005-0000-0000-00007A270000}"/>
    <cellStyle name="Normal 6 4 2 2 4 2 8" xfId="4874" xr:uid="{00000000-0005-0000-0000-00007B270000}"/>
    <cellStyle name="Normal 6 4 2 2 4 2 8 2" xfId="10796" xr:uid="{00000000-0005-0000-0000-00007C270000}"/>
    <cellStyle name="Normal 6 4 2 2 4 2 9" xfId="7258" xr:uid="{00000000-0005-0000-0000-00007D270000}"/>
    <cellStyle name="Normal 6 4 2 2 4 3" xfId="125" xr:uid="{00000000-0005-0000-0000-00007E270000}"/>
    <cellStyle name="Normal 6 4 2 2 4 3 2" xfId="511" xr:uid="{00000000-0005-0000-0000-00007F270000}"/>
    <cellStyle name="Normal 6 4 2 2 4 3 2 2" xfId="814" xr:uid="{00000000-0005-0000-0000-000080270000}"/>
    <cellStyle name="Normal 6 4 2 2 4 3 2 2 2" xfId="1884" xr:uid="{00000000-0005-0000-0000-000081270000}"/>
    <cellStyle name="Normal 6 4 2 2 4 3 2 2 2 2" xfId="4277" xr:uid="{00000000-0005-0000-0000-000082270000}"/>
    <cellStyle name="Normal 6 4 2 2 4 3 2 2 2 2 2" xfId="10427" xr:uid="{00000000-0005-0000-0000-000083270000}"/>
    <cellStyle name="Normal 6 4 2 2 4 3 2 2 2 3" xfId="6670" xr:uid="{00000000-0005-0000-0000-000084270000}"/>
    <cellStyle name="Normal 6 4 2 2 4 3 2 2 2 3 2" xfId="12196" xr:uid="{00000000-0005-0000-0000-000085270000}"/>
    <cellStyle name="Normal 6 4 2 2 4 3 2 2 2 4" xfId="8658" xr:uid="{00000000-0005-0000-0000-000086270000}"/>
    <cellStyle name="Normal 6 4 2 2 4 3 2 2 3" xfId="3207" xr:uid="{00000000-0005-0000-0000-000087270000}"/>
    <cellStyle name="Normal 6 4 2 2 4 3 2 2 3 2" xfId="9651" xr:uid="{00000000-0005-0000-0000-000088270000}"/>
    <cellStyle name="Normal 6 4 2 2 4 3 2 2 4" xfId="5600" xr:uid="{00000000-0005-0000-0000-000089270000}"/>
    <cellStyle name="Normal 6 4 2 2 4 3 2 2 4 2" xfId="11420" xr:uid="{00000000-0005-0000-0000-00008A270000}"/>
    <cellStyle name="Normal 6 4 2 2 4 3 2 2 5" xfId="7882" xr:uid="{00000000-0005-0000-0000-00008B270000}"/>
    <cellStyle name="Normal 6 4 2 2 4 3 2 3" xfId="1199" xr:uid="{00000000-0005-0000-0000-00008C270000}"/>
    <cellStyle name="Normal 6 4 2 2 4 3 2 3 2" xfId="2269" xr:uid="{00000000-0005-0000-0000-00008D270000}"/>
    <cellStyle name="Normal 6 4 2 2 4 3 2 3 2 2" xfId="4662" xr:uid="{00000000-0005-0000-0000-00008E270000}"/>
    <cellStyle name="Normal 6 4 2 2 4 3 2 3 2 2 2" xfId="10686" xr:uid="{00000000-0005-0000-0000-00008F270000}"/>
    <cellStyle name="Normal 6 4 2 2 4 3 2 3 2 3" xfId="7055" xr:uid="{00000000-0005-0000-0000-000090270000}"/>
    <cellStyle name="Normal 6 4 2 2 4 3 2 3 2 3 2" xfId="12455" xr:uid="{00000000-0005-0000-0000-000091270000}"/>
    <cellStyle name="Normal 6 4 2 2 4 3 2 3 2 4" xfId="8917" xr:uid="{00000000-0005-0000-0000-000092270000}"/>
    <cellStyle name="Normal 6 4 2 2 4 3 2 3 3" xfId="3592" xr:uid="{00000000-0005-0000-0000-000093270000}"/>
    <cellStyle name="Normal 6 4 2 2 4 3 2 3 3 2" xfId="9910" xr:uid="{00000000-0005-0000-0000-000094270000}"/>
    <cellStyle name="Normal 6 4 2 2 4 3 2 3 4" xfId="5985" xr:uid="{00000000-0005-0000-0000-000095270000}"/>
    <cellStyle name="Normal 6 4 2 2 4 3 2 3 4 2" xfId="11679" xr:uid="{00000000-0005-0000-0000-000096270000}"/>
    <cellStyle name="Normal 6 4 2 2 4 3 2 3 5" xfId="8141" xr:uid="{00000000-0005-0000-0000-000097270000}"/>
    <cellStyle name="Normal 6 4 2 2 4 3 2 4" xfId="1583" xr:uid="{00000000-0005-0000-0000-000098270000}"/>
    <cellStyle name="Normal 6 4 2 2 4 3 2 4 2" xfId="3976" xr:uid="{00000000-0005-0000-0000-000099270000}"/>
    <cellStyle name="Normal 6 4 2 2 4 3 2 4 2 2" xfId="10168" xr:uid="{00000000-0005-0000-0000-00009A270000}"/>
    <cellStyle name="Normal 6 4 2 2 4 3 2 4 3" xfId="6369" xr:uid="{00000000-0005-0000-0000-00009B270000}"/>
    <cellStyle name="Normal 6 4 2 2 4 3 2 4 3 2" xfId="11937" xr:uid="{00000000-0005-0000-0000-00009C270000}"/>
    <cellStyle name="Normal 6 4 2 2 4 3 2 4 4" xfId="8399" xr:uid="{00000000-0005-0000-0000-00009D270000}"/>
    <cellStyle name="Normal 6 4 2 2 4 3 2 5" xfId="2906" xr:uid="{00000000-0005-0000-0000-00009E270000}"/>
    <cellStyle name="Normal 6 4 2 2 4 3 2 5 2" xfId="9392" xr:uid="{00000000-0005-0000-0000-00009F270000}"/>
    <cellStyle name="Normal 6 4 2 2 4 3 2 6" xfId="5299" xr:uid="{00000000-0005-0000-0000-0000A0270000}"/>
    <cellStyle name="Normal 6 4 2 2 4 3 2 6 2" xfId="11161" xr:uid="{00000000-0005-0000-0000-0000A1270000}"/>
    <cellStyle name="Normal 6 4 2 2 4 3 2 7" xfId="7623" xr:uid="{00000000-0005-0000-0000-0000A2270000}"/>
    <cellStyle name="Normal 6 4 2 2 4 3 3" xfId="686" xr:uid="{00000000-0005-0000-0000-0000A3270000}"/>
    <cellStyle name="Normal 6 4 2 2 4 3 3 2" xfId="1756" xr:uid="{00000000-0005-0000-0000-0000A4270000}"/>
    <cellStyle name="Normal 6 4 2 2 4 3 3 2 2" xfId="4149" xr:uid="{00000000-0005-0000-0000-0000A5270000}"/>
    <cellStyle name="Normal 6 4 2 2 4 3 3 2 2 2" xfId="10317" xr:uid="{00000000-0005-0000-0000-0000A6270000}"/>
    <cellStyle name="Normal 6 4 2 2 4 3 3 2 3" xfId="6542" xr:uid="{00000000-0005-0000-0000-0000A7270000}"/>
    <cellStyle name="Normal 6 4 2 2 4 3 3 2 3 2" xfId="12086" xr:uid="{00000000-0005-0000-0000-0000A8270000}"/>
    <cellStyle name="Normal 6 4 2 2 4 3 3 2 4" xfId="8548" xr:uid="{00000000-0005-0000-0000-0000A9270000}"/>
    <cellStyle name="Normal 6 4 2 2 4 3 3 3" xfId="3079" xr:uid="{00000000-0005-0000-0000-0000AA270000}"/>
    <cellStyle name="Normal 6 4 2 2 4 3 3 3 2" xfId="9541" xr:uid="{00000000-0005-0000-0000-0000AB270000}"/>
    <cellStyle name="Normal 6 4 2 2 4 3 3 4" xfId="5472" xr:uid="{00000000-0005-0000-0000-0000AC270000}"/>
    <cellStyle name="Normal 6 4 2 2 4 3 3 4 2" xfId="11310" xr:uid="{00000000-0005-0000-0000-0000AD270000}"/>
    <cellStyle name="Normal 6 4 2 2 4 3 3 5" xfId="7772" xr:uid="{00000000-0005-0000-0000-0000AE270000}"/>
    <cellStyle name="Normal 6 4 2 2 4 3 4" xfId="1071" xr:uid="{00000000-0005-0000-0000-0000AF270000}"/>
    <cellStyle name="Normal 6 4 2 2 4 3 4 2" xfId="2141" xr:uid="{00000000-0005-0000-0000-0000B0270000}"/>
    <cellStyle name="Normal 6 4 2 2 4 3 4 2 2" xfId="4534" xr:uid="{00000000-0005-0000-0000-0000B1270000}"/>
    <cellStyle name="Normal 6 4 2 2 4 3 4 2 2 2" xfId="10576" xr:uid="{00000000-0005-0000-0000-0000B2270000}"/>
    <cellStyle name="Normal 6 4 2 2 4 3 4 2 3" xfId="6927" xr:uid="{00000000-0005-0000-0000-0000B3270000}"/>
    <cellStyle name="Normal 6 4 2 2 4 3 4 2 3 2" xfId="12345" xr:uid="{00000000-0005-0000-0000-0000B4270000}"/>
    <cellStyle name="Normal 6 4 2 2 4 3 4 2 4" xfId="8807" xr:uid="{00000000-0005-0000-0000-0000B5270000}"/>
    <cellStyle name="Normal 6 4 2 2 4 3 4 3" xfId="3464" xr:uid="{00000000-0005-0000-0000-0000B6270000}"/>
    <cellStyle name="Normal 6 4 2 2 4 3 4 3 2" xfId="9800" xr:uid="{00000000-0005-0000-0000-0000B7270000}"/>
    <cellStyle name="Normal 6 4 2 2 4 3 4 4" xfId="5857" xr:uid="{00000000-0005-0000-0000-0000B8270000}"/>
    <cellStyle name="Normal 6 4 2 2 4 3 4 4 2" xfId="11569" xr:uid="{00000000-0005-0000-0000-0000B9270000}"/>
    <cellStyle name="Normal 6 4 2 2 4 3 4 5" xfId="8031" xr:uid="{00000000-0005-0000-0000-0000BA270000}"/>
    <cellStyle name="Normal 6 4 2 2 4 3 5" xfId="1455" xr:uid="{00000000-0005-0000-0000-0000BB270000}"/>
    <cellStyle name="Normal 6 4 2 2 4 3 5 2" xfId="3848" xr:uid="{00000000-0005-0000-0000-0000BC270000}"/>
    <cellStyle name="Normal 6 4 2 2 4 3 5 2 2" xfId="10058" xr:uid="{00000000-0005-0000-0000-0000BD270000}"/>
    <cellStyle name="Normal 6 4 2 2 4 3 5 3" xfId="6241" xr:uid="{00000000-0005-0000-0000-0000BE270000}"/>
    <cellStyle name="Normal 6 4 2 2 4 3 5 3 2" xfId="11827" xr:uid="{00000000-0005-0000-0000-0000BF270000}"/>
    <cellStyle name="Normal 6 4 2 2 4 3 5 4" xfId="8289" xr:uid="{00000000-0005-0000-0000-0000C0270000}"/>
    <cellStyle name="Normal 6 4 2 2 4 3 6" xfId="382" xr:uid="{00000000-0005-0000-0000-0000C1270000}"/>
    <cellStyle name="Normal 6 4 2 2 4 3 6 2" xfId="2778" xr:uid="{00000000-0005-0000-0000-0000C2270000}"/>
    <cellStyle name="Normal 6 4 2 2 4 3 6 2 2" xfId="9282" xr:uid="{00000000-0005-0000-0000-0000C3270000}"/>
    <cellStyle name="Normal 6 4 2 2 4 3 6 3" xfId="5171" xr:uid="{00000000-0005-0000-0000-0000C4270000}"/>
    <cellStyle name="Normal 6 4 2 2 4 3 6 3 2" xfId="11051" xr:uid="{00000000-0005-0000-0000-0000C5270000}"/>
    <cellStyle name="Normal 6 4 2 2 4 3 6 4" xfId="7513" xr:uid="{00000000-0005-0000-0000-0000C6270000}"/>
    <cellStyle name="Normal 6 4 2 2 4 3 7" xfId="2523" xr:uid="{00000000-0005-0000-0000-0000C7270000}"/>
    <cellStyle name="Normal 6 4 2 2 4 3 7 2" xfId="9063" xr:uid="{00000000-0005-0000-0000-0000C8270000}"/>
    <cellStyle name="Normal 6 4 2 2 4 3 8" xfId="4916" xr:uid="{00000000-0005-0000-0000-0000C9270000}"/>
    <cellStyle name="Normal 6 4 2 2 4 3 8 2" xfId="10832" xr:uid="{00000000-0005-0000-0000-0000CA270000}"/>
    <cellStyle name="Normal 6 4 2 2 4 3 9" xfId="7294" xr:uid="{00000000-0005-0000-0000-0000CB270000}"/>
    <cellStyle name="Normal 6 4 2 2 4 4" xfId="209" xr:uid="{00000000-0005-0000-0000-0000CC270000}"/>
    <cellStyle name="Normal 6 4 2 2 4 4 2" xfId="728" xr:uid="{00000000-0005-0000-0000-0000CD270000}"/>
    <cellStyle name="Normal 6 4 2 2 4 4 2 2" xfId="1798" xr:uid="{00000000-0005-0000-0000-0000CE270000}"/>
    <cellStyle name="Normal 6 4 2 2 4 4 2 2 2" xfId="4191" xr:uid="{00000000-0005-0000-0000-0000CF270000}"/>
    <cellStyle name="Normal 6 4 2 2 4 4 2 2 2 2" xfId="10353" xr:uid="{00000000-0005-0000-0000-0000D0270000}"/>
    <cellStyle name="Normal 6 4 2 2 4 4 2 2 3" xfId="6584" xr:uid="{00000000-0005-0000-0000-0000D1270000}"/>
    <cellStyle name="Normal 6 4 2 2 4 4 2 2 3 2" xfId="12122" xr:uid="{00000000-0005-0000-0000-0000D2270000}"/>
    <cellStyle name="Normal 6 4 2 2 4 4 2 2 4" xfId="8584" xr:uid="{00000000-0005-0000-0000-0000D3270000}"/>
    <cellStyle name="Normal 6 4 2 2 4 4 2 3" xfId="3121" xr:uid="{00000000-0005-0000-0000-0000D4270000}"/>
    <cellStyle name="Normal 6 4 2 2 4 4 2 3 2" xfId="9577" xr:uid="{00000000-0005-0000-0000-0000D5270000}"/>
    <cellStyle name="Normal 6 4 2 2 4 4 2 4" xfId="5514" xr:uid="{00000000-0005-0000-0000-0000D6270000}"/>
    <cellStyle name="Normal 6 4 2 2 4 4 2 4 2" xfId="11346" xr:uid="{00000000-0005-0000-0000-0000D7270000}"/>
    <cellStyle name="Normal 6 4 2 2 4 4 2 5" xfId="7808" xr:uid="{00000000-0005-0000-0000-0000D8270000}"/>
    <cellStyle name="Normal 6 4 2 2 4 4 3" xfId="1113" xr:uid="{00000000-0005-0000-0000-0000D9270000}"/>
    <cellStyle name="Normal 6 4 2 2 4 4 3 2" xfId="2183" xr:uid="{00000000-0005-0000-0000-0000DA270000}"/>
    <cellStyle name="Normal 6 4 2 2 4 4 3 2 2" xfId="4576" xr:uid="{00000000-0005-0000-0000-0000DB270000}"/>
    <cellStyle name="Normal 6 4 2 2 4 4 3 2 2 2" xfId="10612" xr:uid="{00000000-0005-0000-0000-0000DC270000}"/>
    <cellStyle name="Normal 6 4 2 2 4 4 3 2 3" xfId="6969" xr:uid="{00000000-0005-0000-0000-0000DD270000}"/>
    <cellStyle name="Normal 6 4 2 2 4 4 3 2 3 2" xfId="12381" xr:uid="{00000000-0005-0000-0000-0000DE270000}"/>
    <cellStyle name="Normal 6 4 2 2 4 4 3 2 4" xfId="8843" xr:uid="{00000000-0005-0000-0000-0000DF270000}"/>
    <cellStyle name="Normal 6 4 2 2 4 4 3 3" xfId="3506" xr:uid="{00000000-0005-0000-0000-0000E0270000}"/>
    <cellStyle name="Normal 6 4 2 2 4 4 3 3 2" xfId="9836" xr:uid="{00000000-0005-0000-0000-0000E1270000}"/>
    <cellStyle name="Normal 6 4 2 2 4 4 3 4" xfId="5899" xr:uid="{00000000-0005-0000-0000-0000E2270000}"/>
    <cellStyle name="Normal 6 4 2 2 4 4 3 4 2" xfId="11605" xr:uid="{00000000-0005-0000-0000-0000E3270000}"/>
    <cellStyle name="Normal 6 4 2 2 4 4 3 5" xfId="8067" xr:uid="{00000000-0005-0000-0000-0000E4270000}"/>
    <cellStyle name="Normal 6 4 2 2 4 4 4" xfId="1497" xr:uid="{00000000-0005-0000-0000-0000E5270000}"/>
    <cellStyle name="Normal 6 4 2 2 4 4 4 2" xfId="3890" xr:uid="{00000000-0005-0000-0000-0000E6270000}"/>
    <cellStyle name="Normal 6 4 2 2 4 4 4 2 2" xfId="10094" xr:uid="{00000000-0005-0000-0000-0000E7270000}"/>
    <cellStyle name="Normal 6 4 2 2 4 4 4 3" xfId="6283" xr:uid="{00000000-0005-0000-0000-0000E8270000}"/>
    <cellStyle name="Normal 6 4 2 2 4 4 4 3 2" xfId="11863" xr:uid="{00000000-0005-0000-0000-0000E9270000}"/>
    <cellStyle name="Normal 6 4 2 2 4 4 4 4" xfId="8325" xr:uid="{00000000-0005-0000-0000-0000EA270000}"/>
    <cellStyle name="Normal 6 4 2 2 4 4 5" xfId="425" xr:uid="{00000000-0005-0000-0000-0000EB270000}"/>
    <cellStyle name="Normal 6 4 2 2 4 4 5 2" xfId="2820" xr:uid="{00000000-0005-0000-0000-0000EC270000}"/>
    <cellStyle name="Normal 6 4 2 2 4 4 5 2 2" xfId="9318" xr:uid="{00000000-0005-0000-0000-0000ED270000}"/>
    <cellStyle name="Normal 6 4 2 2 4 4 5 3" xfId="5213" xr:uid="{00000000-0005-0000-0000-0000EE270000}"/>
    <cellStyle name="Normal 6 4 2 2 4 4 5 3 2" xfId="11087" xr:uid="{00000000-0005-0000-0000-0000EF270000}"/>
    <cellStyle name="Normal 6 4 2 2 4 4 5 4" xfId="7549" xr:uid="{00000000-0005-0000-0000-0000F0270000}"/>
    <cellStyle name="Normal 6 4 2 2 4 4 6" xfId="2607" xr:uid="{00000000-0005-0000-0000-0000F1270000}"/>
    <cellStyle name="Normal 6 4 2 2 4 4 6 2" xfId="9135" xr:uid="{00000000-0005-0000-0000-0000F2270000}"/>
    <cellStyle name="Normal 6 4 2 2 4 4 7" xfId="5000" xr:uid="{00000000-0005-0000-0000-0000F3270000}"/>
    <cellStyle name="Normal 6 4 2 2 4 4 7 2" xfId="10904" xr:uid="{00000000-0005-0000-0000-0000F4270000}"/>
    <cellStyle name="Normal 6 4 2 2 4 4 8" xfId="7366" xr:uid="{00000000-0005-0000-0000-0000F5270000}"/>
    <cellStyle name="Normal 6 4 2 2 4 5" xfId="555" xr:uid="{00000000-0005-0000-0000-0000F6270000}"/>
    <cellStyle name="Normal 6 4 2 2 4 5 2" xfId="858" xr:uid="{00000000-0005-0000-0000-0000F7270000}"/>
    <cellStyle name="Normal 6 4 2 2 4 5 2 2" xfId="1928" xr:uid="{00000000-0005-0000-0000-0000F8270000}"/>
    <cellStyle name="Normal 6 4 2 2 4 5 2 2 2" xfId="4321" xr:uid="{00000000-0005-0000-0000-0000F9270000}"/>
    <cellStyle name="Normal 6 4 2 2 4 5 2 2 2 2" xfId="10465" xr:uid="{00000000-0005-0000-0000-0000FA270000}"/>
    <cellStyle name="Normal 6 4 2 2 4 5 2 2 3" xfId="6714" xr:uid="{00000000-0005-0000-0000-0000FB270000}"/>
    <cellStyle name="Normal 6 4 2 2 4 5 2 2 3 2" xfId="12234" xr:uid="{00000000-0005-0000-0000-0000FC270000}"/>
    <cellStyle name="Normal 6 4 2 2 4 5 2 2 4" xfId="8696" xr:uid="{00000000-0005-0000-0000-0000FD270000}"/>
    <cellStyle name="Normal 6 4 2 2 4 5 2 3" xfId="3251" xr:uid="{00000000-0005-0000-0000-0000FE270000}"/>
    <cellStyle name="Normal 6 4 2 2 4 5 2 3 2" xfId="9689" xr:uid="{00000000-0005-0000-0000-0000FF270000}"/>
    <cellStyle name="Normal 6 4 2 2 4 5 2 4" xfId="5644" xr:uid="{00000000-0005-0000-0000-000000280000}"/>
    <cellStyle name="Normal 6 4 2 2 4 5 2 4 2" xfId="11458" xr:uid="{00000000-0005-0000-0000-000001280000}"/>
    <cellStyle name="Normal 6 4 2 2 4 5 2 5" xfId="7920" xr:uid="{00000000-0005-0000-0000-000002280000}"/>
    <cellStyle name="Normal 6 4 2 2 4 5 3" xfId="1243" xr:uid="{00000000-0005-0000-0000-000003280000}"/>
    <cellStyle name="Normal 6 4 2 2 4 5 3 2" xfId="2313" xr:uid="{00000000-0005-0000-0000-000004280000}"/>
    <cellStyle name="Normal 6 4 2 2 4 5 3 2 2" xfId="4706" xr:uid="{00000000-0005-0000-0000-000005280000}"/>
    <cellStyle name="Normal 6 4 2 2 4 5 3 2 2 2" xfId="10724" xr:uid="{00000000-0005-0000-0000-000006280000}"/>
    <cellStyle name="Normal 6 4 2 2 4 5 3 2 3" xfId="7099" xr:uid="{00000000-0005-0000-0000-000007280000}"/>
    <cellStyle name="Normal 6 4 2 2 4 5 3 2 3 2" xfId="12493" xr:uid="{00000000-0005-0000-0000-000008280000}"/>
    <cellStyle name="Normal 6 4 2 2 4 5 3 2 4" xfId="8955" xr:uid="{00000000-0005-0000-0000-000009280000}"/>
    <cellStyle name="Normal 6 4 2 2 4 5 3 3" xfId="3636" xr:uid="{00000000-0005-0000-0000-00000A280000}"/>
    <cellStyle name="Normal 6 4 2 2 4 5 3 3 2" xfId="9948" xr:uid="{00000000-0005-0000-0000-00000B280000}"/>
    <cellStyle name="Normal 6 4 2 2 4 5 3 4" xfId="6029" xr:uid="{00000000-0005-0000-0000-00000C280000}"/>
    <cellStyle name="Normal 6 4 2 2 4 5 3 4 2" xfId="11717" xr:uid="{00000000-0005-0000-0000-00000D280000}"/>
    <cellStyle name="Normal 6 4 2 2 4 5 3 5" xfId="8179" xr:uid="{00000000-0005-0000-0000-00000E280000}"/>
    <cellStyle name="Normal 6 4 2 2 4 5 4" xfId="1627" xr:uid="{00000000-0005-0000-0000-00000F280000}"/>
    <cellStyle name="Normal 6 4 2 2 4 5 4 2" xfId="4020" xr:uid="{00000000-0005-0000-0000-000010280000}"/>
    <cellStyle name="Normal 6 4 2 2 4 5 4 2 2" xfId="10206" xr:uid="{00000000-0005-0000-0000-000011280000}"/>
    <cellStyle name="Normal 6 4 2 2 4 5 4 3" xfId="6413" xr:uid="{00000000-0005-0000-0000-000012280000}"/>
    <cellStyle name="Normal 6 4 2 2 4 5 4 3 2" xfId="11975" xr:uid="{00000000-0005-0000-0000-000013280000}"/>
    <cellStyle name="Normal 6 4 2 2 4 5 4 4" xfId="8437" xr:uid="{00000000-0005-0000-0000-000014280000}"/>
    <cellStyle name="Normal 6 4 2 2 4 5 5" xfId="2950" xr:uid="{00000000-0005-0000-0000-000015280000}"/>
    <cellStyle name="Normal 6 4 2 2 4 5 5 2" xfId="9430" xr:uid="{00000000-0005-0000-0000-000016280000}"/>
    <cellStyle name="Normal 6 4 2 2 4 5 6" xfId="5343" xr:uid="{00000000-0005-0000-0000-000017280000}"/>
    <cellStyle name="Normal 6 4 2 2 4 5 6 2" xfId="11199" xr:uid="{00000000-0005-0000-0000-000018280000}"/>
    <cellStyle name="Normal 6 4 2 2 4 5 7" xfId="7661" xr:uid="{00000000-0005-0000-0000-000019280000}"/>
    <cellStyle name="Normal 6 4 2 2 4 6" xfId="600" xr:uid="{00000000-0005-0000-0000-00001A280000}"/>
    <cellStyle name="Normal 6 4 2 2 4 6 2" xfId="1670" xr:uid="{00000000-0005-0000-0000-00001B280000}"/>
    <cellStyle name="Normal 6 4 2 2 4 6 2 2" xfId="4063" xr:uid="{00000000-0005-0000-0000-00001C280000}"/>
    <cellStyle name="Normal 6 4 2 2 4 6 2 2 2" xfId="10243" xr:uid="{00000000-0005-0000-0000-00001D280000}"/>
    <cellStyle name="Normal 6 4 2 2 4 6 2 3" xfId="6456" xr:uid="{00000000-0005-0000-0000-00001E280000}"/>
    <cellStyle name="Normal 6 4 2 2 4 6 2 3 2" xfId="12012" xr:uid="{00000000-0005-0000-0000-00001F280000}"/>
    <cellStyle name="Normal 6 4 2 2 4 6 2 4" xfId="8474" xr:uid="{00000000-0005-0000-0000-000020280000}"/>
    <cellStyle name="Normal 6 4 2 2 4 6 3" xfId="2993" xr:uid="{00000000-0005-0000-0000-000021280000}"/>
    <cellStyle name="Normal 6 4 2 2 4 6 3 2" xfId="9467" xr:uid="{00000000-0005-0000-0000-000022280000}"/>
    <cellStyle name="Normal 6 4 2 2 4 6 4" xfId="5386" xr:uid="{00000000-0005-0000-0000-000023280000}"/>
    <cellStyle name="Normal 6 4 2 2 4 6 4 2" xfId="11236" xr:uid="{00000000-0005-0000-0000-000024280000}"/>
    <cellStyle name="Normal 6 4 2 2 4 6 5" xfId="7698" xr:uid="{00000000-0005-0000-0000-000025280000}"/>
    <cellStyle name="Normal 6 4 2 2 4 7" xfId="985" xr:uid="{00000000-0005-0000-0000-000026280000}"/>
    <cellStyle name="Normal 6 4 2 2 4 7 2" xfId="2055" xr:uid="{00000000-0005-0000-0000-000027280000}"/>
    <cellStyle name="Normal 6 4 2 2 4 7 2 2" xfId="4448" xr:uid="{00000000-0005-0000-0000-000028280000}"/>
    <cellStyle name="Normal 6 4 2 2 4 7 2 2 2" xfId="10502" xr:uid="{00000000-0005-0000-0000-000029280000}"/>
    <cellStyle name="Normal 6 4 2 2 4 7 2 3" xfId="6841" xr:uid="{00000000-0005-0000-0000-00002A280000}"/>
    <cellStyle name="Normal 6 4 2 2 4 7 2 3 2" xfId="12271" xr:uid="{00000000-0005-0000-0000-00002B280000}"/>
    <cellStyle name="Normal 6 4 2 2 4 7 2 4" xfId="8733" xr:uid="{00000000-0005-0000-0000-00002C280000}"/>
    <cellStyle name="Normal 6 4 2 2 4 7 3" xfId="3378" xr:uid="{00000000-0005-0000-0000-00002D280000}"/>
    <cellStyle name="Normal 6 4 2 2 4 7 3 2" xfId="9726" xr:uid="{00000000-0005-0000-0000-00002E280000}"/>
    <cellStyle name="Normal 6 4 2 2 4 7 4" xfId="5771" xr:uid="{00000000-0005-0000-0000-00002F280000}"/>
    <cellStyle name="Normal 6 4 2 2 4 7 4 2" xfId="11495" xr:uid="{00000000-0005-0000-0000-000030280000}"/>
    <cellStyle name="Normal 6 4 2 2 4 7 5" xfId="7957" xr:uid="{00000000-0005-0000-0000-000031280000}"/>
    <cellStyle name="Normal 6 4 2 2 4 8" xfId="1369" xr:uid="{00000000-0005-0000-0000-000032280000}"/>
    <cellStyle name="Normal 6 4 2 2 4 8 2" xfId="3762" xr:uid="{00000000-0005-0000-0000-000033280000}"/>
    <cellStyle name="Normal 6 4 2 2 4 8 2 2" xfId="9984" xr:uid="{00000000-0005-0000-0000-000034280000}"/>
    <cellStyle name="Normal 6 4 2 2 4 8 3" xfId="6155" xr:uid="{00000000-0005-0000-0000-000035280000}"/>
    <cellStyle name="Normal 6 4 2 2 4 8 3 2" xfId="11753" xr:uid="{00000000-0005-0000-0000-000036280000}"/>
    <cellStyle name="Normal 6 4 2 2 4 8 4" xfId="8215" xr:uid="{00000000-0005-0000-0000-000037280000}"/>
    <cellStyle name="Normal 6 4 2 2 4 9" xfId="294" xr:uid="{00000000-0005-0000-0000-000038280000}"/>
    <cellStyle name="Normal 6 4 2 2 4 9 2" xfId="2692" xr:uid="{00000000-0005-0000-0000-000039280000}"/>
    <cellStyle name="Normal 6 4 2 2 4 9 2 2" xfId="9208" xr:uid="{00000000-0005-0000-0000-00003A280000}"/>
    <cellStyle name="Normal 6 4 2 2 4 9 3" xfId="5085" xr:uid="{00000000-0005-0000-0000-00003B280000}"/>
    <cellStyle name="Normal 6 4 2 2 4 9 3 2" xfId="10977" xr:uid="{00000000-0005-0000-0000-00003C280000}"/>
    <cellStyle name="Normal 6 4 2 2 4 9 4" xfId="7439" xr:uid="{00000000-0005-0000-0000-00003D280000}"/>
    <cellStyle name="Normal 6 4 2 2 5" xfId="55" xr:uid="{00000000-0005-0000-0000-00003E280000}"/>
    <cellStyle name="Normal 6 4 2 2 5 2" xfId="139" xr:uid="{00000000-0005-0000-0000-00003F280000}"/>
    <cellStyle name="Normal 6 4 2 2 5 2 2" xfId="742" xr:uid="{00000000-0005-0000-0000-000040280000}"/>
    <cellStyle name="Normal 6 4 2 2 5 2 2 2" xfId="1812" xr:uid="{00000000-0005-0000-0000-000041280000}"/>
    <cellStyle name="Normal 6 4 2 2 5 2 2 2 2" xfId="4205" xr:uid="{00000000-0005-0000-0000-000042280000}"/>
    <cellStyle name="Normal 6 4 2 2 5 2 2 2 2 2" xfId="10365" xr:uid="{00000000-0005-0000-0000-000043280000}"/>
    <cellStyle name="Normal 6 4 2 2 5 2 2 2 3" xfId="6598" xr:uid="{00000000-0005-0000-0000-000044280000}"/>
    <cellStyle name="Normal 6 4 2 2 5 2 2 2 3 2" xfId="12134" xr:uid="{00000000-0005-0000-0000-000045280000}"/>
    <cellStyle name="Normal 6 4 2 2 5 2 2 2 4" xfId="8596" xr:uid="{00000000-0005-0000-0000-000046280000}"/>
    <cellStyle name="Normal 6 4 2 2 5 2 2 3" xfId="3135" xr:uid="{00000000-0005-0000-0000-000047280000}"/>
    <cellStyle name="Normal 6 4 2 2 5 2 2 3 2" xfId="9589" xr:uid="{00000000-0005-0000-0000-000048280000}"/>
    <cellStyle name="Normal 6 4 2 2 5 2 2 4" xfId="5528" xr:uid="{00000000-0005-0000-0000-000049280000}"/>
    <cellStyle name="Normal 6 4 2 2 5 2 2 4 2" xfId="11358" xr:uid="{00000000-0005-0000-0000-00004A280000}"/>
    <cellStyle name="Normal 6 4 2 2 5 2 2 5" xfId="7820" xr:uid="{00000000-0005-0000-0000-00004B280000}"/>
    <cellStyle name="Normal 6 4 2 2 5 2 3" xfId="1127" xr:uid="{00000000-0005-0000-0000-00004C280000}"/>
    <cellStyle name="Normal 6 4 2 2 5 2 3 2" xfId="2197" xr:uid="{00000000-0005-0000-0000-00004D280000}"/>
    <cellStyle name="Normal 6 4 2 2 5 2 3 2 2" xfId="4590" xr:uid="{00000000-0005-0000-0000-00004E280000}"/>
    <cellStyle name="Normal 6 4 2 2 5 2 3 2 2 2" xfId="10624" xr:uid="{00000000-0005-0000-0000-00004F280000}"/>
    <cellStyle name="Normal 6 4 2 2 5 2 3 2 3" xfId="6983" xr:uid="{00000000-0005-0000-0000-000050280000}"/>
    <cellStyle name="Normal 6 4 2 2 5 2 3 2 3 2" xfId="12393" xr:uid="{00000000-0005-0000-0000-000051280000}"/>
    <cellStyle name="Normal 6 4 2 2 5 2 3 2 4" xfId="8855" xr:uid="{00000000-0005-0000-0000-000052280000}"/>
    <cellStyle name="Normal 6 4 2 2 5 2 3 3" xfId="3520" xr:uid="{00000000-0005-0000-0000-000053280000}"/>
    <cellStyle name="Normal 6 4 2 2 5 2 3 3 2" xfId="9848" xr:uid="{00000000-0005-0000-0000-000054280000}"/>
    <cellStyle name="Normal 6 4 2 2 5 2 3 4" xfId="5913" xr:uid="{00000000-0005-0000-0000-000055280000}"/>
    <cellStyle name="Normal 6 4 2 2 5 2 3 4 2" xfId="11617" xr:uid="{00000000-0005-0000-0000-000056280000}"/>
    <cellStyle name="Normal 6 4 2 2 5 2 3 5" xfId="8079" xr:uid="{00000000-0005-0000-0000-000057280000}"/>
    <cellStyle name="Normal 6 4 2 2 5 2 4" xfId="1511" xr:uid="{00000000-0005-0000-0000-000058280000}"/>
    <cellStyle name="Normal 6 4 2 2 5 2 4 2" xfId="3904" xr:uid="{00000000-0005-0000-0000-000059280000}"/>
    <cellStyle name="Normal 6 4 2 2 5 2 4 2 2" xfId="10106" xr:uid="{00000000-0005-0000-0000-00005A280000}"/>
    <cellStyle name="Normal 6 4 2 2 5 2 4 3" xfId="6297" xr:uid="{00000000-0005-0000-0000-00005B280000}"/>
    <cellStyle name="Normal 6 4 2 2 5 2 4 3 2" xfId="11875" xr:uid="{00000000-0005-0000-0000-00005C280000}"/>
    <cellStyle name="Normal 6 4 2 2 5 2 4 4" xfId="8337" xr:uid="{00000000-0005-0000-0000-00005D280000}"/>
    <cellStyle name="Normal 6 4 2 2 5 2 5" xfId="439" xr:uid="{00000000-0005-0000-0000-00005E280000}"/>
    <cellStyle name="Normal 6 4 2 2 5 2 5 2" xfId="2834" xr:uid="{00000000-0005-0000-0000-00005F280000}"/>
    <cellStyle name="Normal 6 4 2 2 5 2 5 2 2" xfId="9330" xr:uid="{00000000-0005-0000-0000-000060280000}"/>
    <cellStyle name="Normal 6 4 2 2 5 2 5 3" xfId="5227" xr:uid="{00000000-0005-0000-0000-000061280000}"/>
    <cellStyle name="Normal 6 4 2 2 5 2 5 3 2" xfId="11099" xr:uid="{00000000-0005-0000-0000-000062280000}"/>
    <cellStyle name="Normal 6 4 2 2 5 2 5 4" xfId="7561" xr:uid="{00000000-0005-0000-0000-000063280000}"/>
    <cellStyle name="Normal 6 4 2 2 5 2 6" xfId="2537" xr:uid="{00000000-0005-0000-0000-000064280000}"/>
    <cellStyle name="Normal 6 4 2 2 5 2 6 2" xfId="9075" xr:uid="{00000000-0005-0000-0000-000065280000}"/>
    <cellStyle name="Normal 6 4 2 2 5 2 7" xfId="4930" xr:uid="{00000000-0005-0000-0000-000066280000}"/>
    <cellStyle name="Normal 6 4 2 2 5 2 7 2" xfId="10844" xr:uid="{00000000-0005-0000-0000-000067280000}"/>
    <cellStyle name="Normal 6 4 2 2 5 2 8" xfId="7306" xr:uid="{00000000-0005-0000-0000-000068280000}"/>
    <cellStyle name="Normal 6 4 2 2 5 3" xfId="223" xr:uid="{00000000-0005-0000-0000-000069280000}"/>
    <cellStyle name="Normal 6 4 2 2 5 3 2" xfId="1684" xr:uid="{00000000-0005-0000-0000-00006A280000}"/>
    <cellStyle name="Normal 6 4 2 2 5 3 2 2" xfId="4077" xr:uid="{00000000-0005-0000-0000-00006B280000}"/>
    <cellStyle name="Normal 6 4 2 2 5 3 2 2 2" xfId="10255" xr:uid="{00000000-0005-0000-0000-00006C280000}"/>
    <cellStyle name="Normal 6 4 2 2 5 3 2 3" xfId="6470" xr:uid="{00000000-0005-0000-0000-00006D280000}"/>
    <cellStyle name="Normal 6 4 2 2 5 3 2 3 2" xfId="12024" xr:uid="{00000000-0005-0000-0000-00006E280000}"/>
    <cellStyle name="Normal 6 4 2 2 5 3 2 4" xfId="8486" xr:uid="{00000000-0005-0000-0000-00006F280000}"/>
    <cellStyle name="Normal 6 4 2 2 5 3 3" xfId="614" xr:uid="{00000000-0005-0000-0000-000070280000}"/>
    <cellStyle name="Normal 6 4 2 2 5 3 3 2" xfId="3007" xr:uid="{00000000-0005-0000-0000-000071280000}"/>
    <cellStyle name="Normal 6 4 2 2 5 3 3 2 2" xfId="9479" xr:uid="{00000000-0005-0000-0000-000072280000}"/>
    <cellStyle name="Normal 6 4 2 2 5 3 3 3" xfId="5400" xr:uid="{00000000-0005-0000-0000-000073280000}"/>
    <cellStyle name="Normal 6 4 2 2 5 3 3 3 2" xfId="11248" xr:uid="{00000000-0005-0000-0000-000074280000}"/>
    <cellStyle name="Normal 6 4 2 2 5 3 3 4" xfId="7710" xr:uid="{00000000-0005-0000-0000-000075280000}"/>
    <cellStyle name="Normal 6 4 2 2 5 3 4" xfId="2621" xr:uid="{00000000-0005-0000-0000-000076280000}"/>
    <cellStyle name="Normal 6 4 2 2 5 3 4 2" xfId="9147" xr:uid="{00000000-0005-0000-0000-000077280000}"/>
    <cellStyle name="Normal 6 4 2 2 5 3 5" xfId="5014" xr:uid="{00000000-0005-0000-0000-000078280000}"/>
    <cellStyle name="Normal 6 4 2 2 5 3 5 2" xfId="10916" xr:uid="{00000000-0005-0000-0000-000079280000}"/>
    <cellStyle name="Normal 6 4 2 2 5 3 6" xfId="7378" xr:uid="{00000000-0005-0000-0000-00007A280000}"/>
    <cellStyle name="Normal 6 4 2 2 5 4" xfId="999" xr:uid="{00000000-0005-0000-0000-00007B280000}"/>
    <cellStyle name="Normal 6 4 2 2 5 4 2" xfId="2069" xr:uid="{00000000-0005-0000-0000-00007C280000}"/>
    <cellStyle name="Normal 6 4 2 2 5 4 2 2" xfId="4462" xr:uid="{00000000-0005-0000-0000-00007D280000}"/>
    <cellStyle name="Normal 6 4 2 2 5 4 2 2 2" xfId="10514" xr:uid="{00000000-0005-0000-0000-00007E280000}"/>
    <cellStyle name="Normal 6 4 2 2 5 4 2 3" xfId="6855" xr:uid="{00000000-0005-0000-0000-00007F280000}"/>
    <cellStyle name="Normal 6 4 2 2 5 4 2 3 2" xfId="12283" xr:uid="{00000000-0005-0000-0000-000080280000}"/>
    <cellStyle name="Normal 6 4 2 2 5 4 2 4" xfId="8745" xr:uid="{00000000-0005-0000-0000-000081280000}"/>
    <cellStyle name="Normal 6 4 2 2 5 4 3" xfId="3392" xr:uid="{00000000-0005-0000-0000-000082280000}"/>
    <cellStyle name="Normal 6 4 2 2 5 4 3 2" xfId="9738" xr:uid="{00000000-0005-0000-0000-000083280000}"/>
    <cellStyle name="Normal 6 4 2 2 5 4 4" xfId="5785" xr:uid="{00000000-0005-0000-0000-000084280000}"/>
    <cellStyle name="Normal 6 4 2 2 5 4 4 2" xfId="11507" xr:uid="{00000000-0005-0000-0000-000085280000}"/>
    <cellStyle name="Normal 6 4 2 2 5 4 5" xfId="7969" xr:uid="{00000000-0005-0000-0000-000086280000}"/>
    <cellStyle name="Normal 6 4 2 2 5 5" xfId="1383" xr:uid="{00000000-0005-0000-0000-000087280000}"/>
    <cellStyle name="Normal 6 4 2 2 5 5 2" xfId="3776" xr:uid="{00000000-0005-0000-0000-000088280000}"/>
    <cellStyle name="Normal 6 4 2 2 5 5 2 2" xfId="9996" xr:uid="{00000000-0005-0000-0000-000089280000}"/>
    <cellStyle name="Normal 6 4 2 2 5 5 3" xfId="6169" xr:uid="{00000000-0005-0000-0000-00008A280000}"/>
    <cellStyle name="Normal 6 4 2 2 5 5 3 2" xfId="11765" xr:uid="{00000000-0005-0000-0000-00008B280000}"/>
    <cellStyle name="Normal 6 4 2 2 5 5 4" xfId="8227" xr:uid="{00000000-0005-0000-0000-00008C280000}"/>
    <cellStyle name="Normal 6 4 2 2 5 6" xfId="308" xr:uid="{00000000-0005-0000-0000-00008D280000}"/>
    <cellStyle name="Normal 6 4 2 2 5 6 2" xfId="2706" xr:uid="{00000000-0005-0000-0000-00008E280000}"/>
    <cellStyle name="Normal 6 4 2 2 5 6 2 2" xfId="9220" xr:uid="{00000000-0005-0000-0000-00008F280000}"/>
    <cellStyle name="Normal 6 4 2 2 5 6 3" xfId="5099" xr:uid="{00000000-0005-0000-0000-000090280000}"/>
    <cellStyle name="Normal 6 4 2 2 5 6 3 2" xfId="10989" xr:uid="{00000000-0005-0000-0000-000091280000}"/>
    <cellStyle name="Normal 6 4 2 2 5 6 4" xfId="7451" xr:uid="{00000000-0005-0000-0000-000092280000}"/>
    <cellStyle name="Normal 6 4 2 2 5 7" xfId="2453" xr:uid="{00000000-0005-0000-0000-000093280000}"/>
    <cellStyle name="Normal 6 4 2 2 5 7 2" xfId="9003" xr:uid="{00000000-0005-0000-0000-000094280000}"/>
    <cellStyle name="Normal 6 4 2 2 5 8" xfId="4846" xr:uid="{00000000-0005-0000-0000-000095280000}"/>
    <cellStyle name="Normal 6 4 2 2 5 8 2" xfId="10772" xr:uid="{00000000-0005-0000-0000-000096280000}"/>
    <cellStyle name="Normal 6 4 2 2 5 9" xfId="7234" xr:uid="{00000000-0005-0000-0000-000097280000}"/>
    <cellStyle name="Normal 6 4 2 2 6" xfId="97" xr:uid="{00000000-0005-0000-0000-000098280000}"/>
    <cellStyle name="Normal 6 4 2 2 6 2" xfId="483" xr:uid="{00000000-0005-0000-0000-000099280000}"/>
    <cellStyle name="Normal 6 4 2 2 6 2 2" xfId="786" xr:uid="{00000000-0005-0000-0000-00009A280000}"/>
    <cellStyle name="Normal 6 4 2 2 6 2 2 2" xfId="1856" xr:uid="{00000000-0005-0000-0000-00009B280000}"/>
    <cellStyle name="Normal 6 4 2 2 6 2 2 2 2" xfId="4249" xr:uid="{00000000-0005-0000-0000-00009C280000}"/>
    <cellStyle name="Normal 6 4 2 2 6 2 2 2 2 2" xfId="10403" xr:uid="{00000000-0005-0000-0000-00009D280000}"/>
    <cellStyle name="Normal 6 4 2 2 6 2 2 2 3" xfId="6642" xr:uid="{00000000-0005-0000-0000-00009E280000}"/>
    <cellStyle name="Normal 6 4 2 2 6 2 2 2 3 2" xfId="12172" xr:uid="{00000000-0005-0000-0000-00009F280000}"/>
    <cellStyle name="Normal 6 4 2 2 6 2 2 2 4" xfId="8634" xr:uid="{00000000-0005-0000-0000-0000A0280000}"/>
    <cellStyle name="Normal 6 4 2 2 6 2 2 3" xfId="3179" xr:uid="{00000000-0005-0000-0000-0000A1280000}"/>
    <cellStyle name="Normal 6 4 2 2 6 2 2 3 2" xfId="9627" xr:uid="{00000000-0005-0000-0000-0000A2280000}"/>
    <cellStyle name="Normal 6 4 2 2 6 2 2 4" xfId="5572" xr:uid="{00000000-0005-0000-0000-0000A3280000}"/>
    <cellStyle name="Normal 6 4 2 2 6 2 2 4 2" xfId="11396" xr:uid="{00000000-0005-0000-0000-0000A4280000}"/>
    <cellStyle name="Normal 6 4 2 2 6 2 2 5" xfId="7858" xr:uid="{00000000-0005-0000-0000-0000A5280000}"/>
    <cellStyle name="Normal 6 4 2 2 6 2 3" xfId="1171" xr:uid="{00000000-0005-0000-0000-0000A6280000}"/>
    <cellStyle name="Normal 6 4 2 2 6 2 3 2" xfId="2241" xr:uid="{00000000-0005-0000-0000-0000A7280000}"/>
    <cellStyle name="Normal 6 4 2 2 6 2 3 2 2" xfId="4634" xr:uid="{00000000-0005-0000-0000-0000A8280000}"/>
    <cellStyle name="Normal 6 4 2 2 6 2 3 2 2 2" xfId="10662" xr:uid="{00000000-0005-0000-0000-0000A9280000}"/>
    <cellStyle name="Normal 6 4 2 2 6 2 3 2 3" xfId="7027" xr:uid="{00000000-0005-0000-0000-0000AA280000}"/>
    <cellStyle name="Normal 6 4 2 2 6 2 3 2 3 2" xfId="12431" xr:uid="{00000000-0005-0000-0000-0000AB280000}"/>
    <cellStyle name="Normal 6 4 2 2 6 2 3 2 4" xfId="8893" xr:uid="{00000000-0005-0000-0000-0000AC280000}"/>
    <cellStyle name="Normal 6 4 2 2 6 2 3 3" xfId="3564" xr:uid="{00000000-0005-0000-0000-0000AD280000}"/>
    <cellStyle name="Normal 6 4 2 2 6 2 3 3 2" xfId="9886" xr:uid="{00000000-0005-0000-0000-0000AE280000}"/>
    <cellStyle name="Normal 6 4 2 2 6 2 3 4" xfId="5957" xr:uid="{00000000-0005-0000-0000-0000AF280000}"/>
    <cellStyle name="Normal 6 4 2 2 6 2 3 4 2" xfId="11655" xr:uid="{00000000-0005-0000-0000-0000B0280000}"/>
    <cellStyle name="Normal 6 4 2 2 6 2 3 5" xfId="8117" xr:uid="{00000000-0005-0000-0000-0000B1280000}"/>
    <cellStyle name="Normal 6 4 2 2 6 2 4" xfId="1555" xr:uid="{00000000-0005-0000-0000-0000B2280000}"/>
    <cellStyle name="Normal 6 4 2 2 6 2 4 2" xfId="3948" xr:uid="{00000000-0005-0000-0000-0000B3280000}"/>
    <cellStyle name="Normal 6 4 2 2 6 2 4 2 2" xfId="10144" xr:uid="{00000000-0005-0000-0000-0000B4280000}"/>
    <cellStyle name="Normal 6 4 2 2 6 2 4 3" xfId="6341" xr:uid="{00000000-0005-0000-0000-0000B5280000}"/>
    <cellStyle name="Normal 6 4 2 2 6 2 4 3 2" xfId="11913" xr:uid="{00000000-0005-0000-0000-0000B6280000}"/>
    <cellStyle name="Normal 6 4 2 2 6 2 4 4" xfId="8375" xr:uid="{00000000-0005-0000-0000-0000B7280000}"/>
    <cellStyle name="Normal 6 4 2 2 6 2 5" xfId="2878" xr:uid="{00000000-0005-0000-0000-0000B8280000}"/>
    <cellStyle name="Normal 6 4 2 2 6 2 5 2" xfId="9368" xr:uid="{00000000-0005-0000-0000-0000B9280000}"/>
    <cellStyle name="Normal 6 4 2 2 6 2 6" xfId="5271" xr:uid="{00000000-0005-0000-0000-0000BA280000}"/>
    <cellStyle name="Normal 6 4 2 2 6 2 6 2" xfId="11137" xr:uid="{00000000-0005-0000-0000-0000BB280000}"/>
    <cellStyle name="Normal 6 4 2 2 6 2 7" xfId="7599" xr:uid="{00000000-0005-0000-0000-0000BC280000}"/>
    <cellStyle name="Normal 6 4 2 2 6 3" xfId="658" xr:uid="{00000000-0005-0000-0000-0000BD280000}"/>
    <cellStyle name="Normal 6 4 2 2 6 3 2" xfId="1728" xr:uid="{00000000-0005-0000-0000-0000BE280000}"/>
    <cellStyle name="Normal 6 4 2 2 6 3 2 2" xfId="4121" xr:uid="{00000000-0005-0000-0000-0000BF280000}"/>
    <cellStyle name="Normal 6 4 2 2 6 3 2 2 2" xfId="10293" xr:uid="{00000000-0005-0000-0000-0000C0280000}"/>
    <cellStyle name="Normal 6 4 2 2 6 3 2 3" xfId="6514" xr:uid="{00000000-0005-0000-0000-0000C1280000}"/>
    <cellStyle name="Normal 6 4 2 2 6 3 2 3 2" xfId="12062" xr:uid="{00000000-0005-0000-0000-0000C2280000}"/>
    <cellStyle name="Normal 6 4 2 2 6 3 2 4" xfId="8524" xr:uid="{00000000-0005-0000-0000-0000C3280000}"/>
    <cellStyle name="Normal 6 4 2 2 6 3 3" xfId="3051" xr:uid="{00000000-0005-0000-0000-0000C4280000}"/>
    <cellStyle name="Normal 6 4 2 2 6 3 3 2" xfId="9517" xr:uid="{00000000-0005-0000-0000-0000C5280000}"/>
    <cellStyle name="Normal 6 4 2 2 6 3 4" xfId="5444" xr:uid="{00000000-0005-0000-0000-0000C6280000}"/>
    <cellStyle name="Normal 6 4 2 2 6 3 4 2" xfId="11286" xr:uid="{00000000-0005-0000-0000-0000C7280000}"/>
    <cellStyle name="Normal 6 4 2 2 6 3 5" xfId="7748" xr:uid="{00000000-0005-0000-0000-0000C8280000}"/>
    <cellStyle name="Normal 6 4 2 2 6 4" xfId="1043" xr:uid="{00000000-0005-0000-0000-0000C9280000}"/>
    <cellStyle name="Normal 6 4 2 2 6 4 2" xfId="2113" xr:uid="{00000000-0005-0000-0000-0000CA280000}"/>
    <cellStyle name="Normal 6 4 2 2 6 4 2 2" xfId="4506" xr:uid="{00000000-0005-0000-0000-0000CB280000}"/>
    <cellStyle name="Normal 6 4 2 2 6 4 2 2 2" xfId="10552" xr:uid="{00000000-0005-0000-0000-0000CC280000}"/>
    <cellStyle name="Normal 6 4 2 2 6 4 2 3" xfId="6899" xr:uid="{00000000-0005-0000-0000-0000CD280000}"/>
    <cellStyle name="Normal 6 4 2 2 6 4 2 3 2" xfId="12321" xr:uid="{00000000-0005-0000-0000-0000CE280000}"/>
    <cellStyle name="Normal 6 4 2 2 6 4 2 4" xfId="8783" xr:uid="{00000000-0005-0000-0000-0000CF280000}"/>
    <cellStyle name="Normal 6 4 2 2 6 4 3" xfId="3436" xr:uid="{00000000-0005-0000-0000-0000D0280000}"/>
    <cellStyle name="Normal 6 4 2 2 6 4 3 2" xfId="9776" xr:uid="{00000000-0005-0000-0000-0000D1280000}"/>
    <cellStyle name="Normal 6 4 2 2 6 4 4" xfId="5829" xr:uid="{00000000-0005-0000-0000-0000D2280000}"/>
    <cellStyle name="Normal 6 4 2 2 6 4 4 2" xfId="11545" xr:uid="{00000000-0005-0000-0000-0000D3280000}"/>
    <cellStyle name="Normal 6 4 2 2 6 4 5" xfId="8007" xr:uid="{00000000-0005-0000-0000-0000D4280000}"/>
    <cellStyle name="Normal 6 4 2 2 6 5" xfId="1427" xr:uid="{00000000-0005-0000-0000-0000D5280000}"/>
    <cellStyle name="Normal 6 4 2 2 6 5 2" xfId="3820" xr:uid="{00000000-0005-0000-0000-0000D6280000}"/>
    <cellStyle name="Normal 6 4 2 2 6 5 2 2" xfId="10034" xr:uid="{00000000-0005-0000-0000-0000D7280000}"/>
    <cellStyle name="Normal 6 4 2 2 6 5 3" xfId="6213" xr:uid="{00000000-0005-0000-0000-0000D8280000}"/>
    <cellStyle name="Normal 6 4 2 2 6 5 3 2" xfId="11803" xr:uid="{00000000-0005-0000-0000-0000D9280000}"/>
    <cellStyle name="Normal 6 4 2 2 6 5 4" xfId="8265" xr:uid="{00000000-0005-0000-0000-0000DA280000}"/>
    <cellStyle name="Normal 6 4 2 2 6 6" xfId="354" xr:uid="{00000000-0005-0000-0000-0000DB280000}"/>
    <cellStyle name="Normal 6 4 2 2 6 6 2" xfId="2750" xr:uid="{00000000-0005-0000-0000-0000DC280000}"/>
    <cellStyle name="Normal 6 4 2 2 6 6 2 2" xfId="9258" xr:uid="{00000000-0005-0000-0000-0000DD280000}"/>
    <cellStyle name="Normal 6 4 2 2 6 6 3" xfId="5143" xr:uid="{00000000-0005-0000-0000-0000DE280000}"/>
    <cellStyle name="Normal 6 4 2 2 6 6 3 2" xfId="11027" xr:uid="{00000000-0005-0000-0000-0000DF280000}"/>
    <cellStyle name="Normal 6 4 2 2 6 6 4" xfId="7489" xr:uid="{00000000-0005-0000-0000-0000E0280000}"/>
    <cellStyle name="Normal 6 4 2 2 6 7" xfId="2495" xr:uid="{00000000-0005-0000-0000-0000E1280000}"/>
    <cellStyle name="Normal 6 4 2 2 6 7 2" xfId="9039" xr:uid="{00000000-0005-0000-0000-0000E2280000}"/>
    <cellStyle name="Normal 6 4 2 2 6 8" xfId="4888" xr:uid="{00000000-0005-0000-0000-0000E3280000}"/>
    <cellStyle name="Normal 6 4 2 2 6 8 2" xfId="10808" xr:uid="{00000000-0005-0000-0000-0000E4280000}"/>
    <cellStyle name="Normal 6 4 2 2 6 9" xfId="7270" xr:uid="{00000000-0005-0000-0000-0000E5280000}"/>
    <cellStyle name="Normal 6 4 2 2 7" xfId="181" xr:uid="{00000000-0005-0000-0000-0000E6280000}"/>
    <cellStyle name="Normal 6 4 2 2 7 2" xfId="700" xr:uid="{00000000-0005-0000-0000-0000E7280000}"/>
    <cellStyle name="Normal 6 4 2 2 7 2 2" xfId="1770" xr:uid="{00000000-0005-0000-0000-0000E8280000}"/>
    <cellStyle name="Normal 6 4 2 2 7 2 2 2" xfId="4163" xr:uid="{00000000-0005-0000-0000-0000E9280000}"/>
    <cellStyle name="Normal 6 4 2 2 7 2 2 2 2" xfId="10329" xr:uid="{00000000-0005-0000-0000-0000EA280000}"/>
    <cellStyle name="Normal 6 4 2 2 7 2 2 3" xfId="6556" xr:uid="{00000000-0005-0000-0000-0000EB280000}"/>
    <cellStyle name="Normal 6 4 2 2 7 2 2 3 2" xfId="12098" xr:uid="{00000000-0005-0000-0000-0000EC280000}"/>
    <cellStyle name="Normal 6 4 2 2 7 2 2 4" xfId="8560" xr:uid="{00000000-0005-0000-0000-0000ED280000}"/>
    <cellStyle name="Normal 6 4 2 2 7 2 3" xfId="3093" xr:uid="{00000000-0005-0000-0000-0000EE280000}"/>
    <cellStyle name="Normal 6 4 2 2 7 2 3 2" xfId="9553" xr:uid="{00000000-0005-0000-0000-0000EF280000}"/>
    <cellStyle name="Normal 6 4 2 2 7 2 4" xfId="5486" xr:uid="{00000000-0005-0000-0000-0000F0280000}"/>
    <cellStyle name="Normal 6 4 2 2 7 2 4 2" xfId="11322" xr:uid="{00000000-0005-0000-0000-0000F1280000}"/>
    <cellStyle name="Normal 6 4 2 2 7 2 5" xfId="7784" xr:uid="{00000000-0005-0000-0000-0000F2280000}"/>
    <cellStyle name="Normal 6 4 2 2 7 3" xfId="1085" xr:uid="{00000000-0005-0000-0000-0000F3280000}"/>
    <cellStyle name="Normal 6 4 2 2 7 3 2" xfId="2155" xr:uid="{00000000-0005-0000-0000-0000F4280000}"/>
    <cellStyle name="Normal 6 4 2 2 7 3 2 2" xfId="4548" xr:uid="{00000000-0005-0000-0000-0000F5280000}"/>
    <cellStyle name="Normal 6 4 2 2 7 3 2 2 2" xfId="10588" xr:uid="{00000000-0005-0000-0000-0000F6280000}"/>
    <cellStyle name="Normal 6 4 2 2 7 3 2 3" xfId="6941" xr:uid="{00000000-0005-0000-0000-0000F7280000}"/>
    <cellStyle name="Normal 6 4 2 2 7 3 2 3 2" xfId="12357" xr:uid="{00000000-0005-0000-0000-0000F8280000}"/>
    <cellStyle name="Normal 6 4 2 2 7 3 2 4" xfId="8819" xr:uid="{00000000-0005-0000-0000-0000F9280000}"/>
    <cellStyle name="Normal 6 4 2 2 7 3 3" xfId="3478" xr:uid="{00000000-0005-0000-0000-0000FA280000}"/>
    <cellStyle name="Normal 6 4 2 2 7 3 3 2" xfId="9812" xr:uid="{00000000-0005-0000-0000-0000FB280000}"/>
    <cellStyle name="Normal 6 4 2 2 7 3 4" xfId="5871" xr:uid="{00000000-0005-0000-0000-0000FC280000}"/>
    <cellStyle name="Normal 6 4 2 2 7 3 4 2" xfId="11581" xr:uid="{00000000-0005-0000-0000-0000FD280000}"/>
    <cellStyle name="Normal 6 4 2 2 7 3 5" xfId="8043" xr:uid="{00000000-0005-0000-0000-0000FE280000}"/>
    <cellStyle name="Normal 6 4 2 2 7 4" xfId="1469" xr:uid="{00000000-0005-0000-0000-0000FF280000}"/>
    <cellStyle name="Normal 6 4 2 2 7 4 2" xfId="3862" xr:uid="{00000000-0005-0000-0000-000000290000}"/>
    <cellStyle name="Normal 6 4 2 2 7 4 2 2" xfId="10070" xr:uid="{00000000-0005-0000-0000-000001290000}"/>
    <cellStyle name="Normal 6 4 2 2 7 4 3" xfId="6255" xr:uid="{00000000-0005-0000-0000-000002290000}"/>
    <cellStyle name="Normal 6 4 2 2 7 4 3 2" xfId="11839" xr:uid="{00000000-0005-0000-0000-000003290000}"/>
    <cellStyle name="Normal 6 4 2 2 7 4 4" xfId="8301" xr:uid="{00000000-0005-0000-0000-000004290000}"/>
    <cellStyle name="Normal 6 4 2 2 7 5" xfId="397" xr:uid="{00000000-0005-0000-0000-000005290000}"/>
    <cellStyle name="Normal 6 4 2 2 7 5 2" xfId="2792" xr:uid="{00000000-0005-0000-0000-000006290000}"/>
    <cellStyle name="Normal 6 4 2 2 7 5 2 2" xfId="9294" xr:uid="{00000000-0005-0000-0000-000007290000}"/>
    <cellStyle name="Normal 6 4 2 2 7 5 3" xfId="5185" xr:uid="{00000000-0005-0000-0000-000008290000}"/>
    <cellStyle name="Normal 6 4 2 2 7 5 3 2" xfId="11063" xr:uid="{00000000-0005-0000-0000-000009290000}"/>
    <cellStyle name="Normal 6 4 2 2 7 5 4" xfId="7525" xr:uid="{00000000-0005-0000-0000-00000A290000}"/>
    <cellStyle name="Normal 6 4 2 2 7 6" xfId="2579" xr:uid="{00000000-0005-0000-0000-00000B290000}"/>
    <cellStyle name="Normal 6 4 2 2 7 6 2" xfId="9111" xr:uid="{00000000-0005-0000-0000-00000C290000}"/>
    <cellStyle name="Normal 6 4 2 2 7 7" xfId="4972" xr:uid="{00000000-0005-0000-0000-00000D290000}"/>
    <cellStyle name="Normal 6 4 2 2 7 7 2" xfId="10880" xr:uid="{00000000-0005-0000-0000-00000E290000}"/>
    <cellStyle name="Normal 6 4 2 2 7 8" xfId="7342" xr:uid="{00000000-0005-0000-0000-00000F290000}"/>
    <cellStyle name="Normal 6 4 2 2 8" xfId="527" xr:uid="{00000000-0005-0000-0000-000010290000}"/>
    <cellStyle name="Normal 6 4 2 2 8 2" xfId="830" xr:uid="{00000000-0005-0000-0000-000011290000}"/>
    <cellStyle name="Normal 6 4 2 2 8 2 2" xfId="1900" xr:uid="{00000000-0005-0000-0000-000012290000}"/>
    <cellStyle name="Normal 6 4 2 2 8 2 2 2" xfId="4293" xr:uid="{00000000-0005-0000-0000-000013290000}"/>
    <cellStyle name="Normal 6 4 2 2 8 2 2 2 2" xfId="10441" xr:uid="{00000000-0005-0000-0000-000014290000}"/>
    <cellStyle name="Normal 6 4 2 2 8 2 2 3" xfId="6686" xr:uid="{00000000-0005-0000-0000-000015290000}"/>
    <cellStyle name="Normal 6 4 2 2 8 2 2 3 2" xfId="12210" xr:uid="{00000000-0005-0000-0000-000016290000}"/>
    <cellStyle name="Normal 6 4 2 2 8 2 2 4" xfId="8672" xr:uid="{00000000-0005-0000-0000-000017290000}"/>
    <cellStyle name="Normal 6 4 2 2 8 2 3" xfId="3223" xr:uid="{00000000-0005-0000-0000-000018290000}"/>
    <cellStyle name="Normal 6 4 2 2 8 2 3 2" xfId="9665" xr:uid="{00000000-0005-0000-0000-000019290000}"/>
    <cellStyle name="Normal 6 4 2 2 8 2 4" xfId="5616" xr:uid="{00000000-0005-0000-0000-00001A290000}"/>
    <cellStyle name="Normal 6 4 2 2 8 2 4 2" xfId="11434" xr:uid="{00000000-0005-0000-0000-00001B290000}"/>
    <cellStyle name="Normal 6 4 2 2 8 2 5" xfId="7896" xr:uid="{00000000-0005-0000-0000-00001C290000}"/>
    <cellStyle name="Normal 6 4 2 2 8 3" xfId="1215" xr:uid="{00000000-0005-0000-0000-00001D290000}"/>
    <cellStyle name="Normal 6 4 2 2 8 3 2" xfId="2285" xr:uid="{00000000-0005-0000-0000-00001E290000}"/>
    <cellStyle name="Normal 6 4 2 2 8 3 2 2" xfId="4678" xr:uid="{00000000-0005-0000-0000-00001F290000}"/>
    <cellStyle name="Normal 6 4 2 2 8 3 2 2 2" xfId="10700" xr:uid="{00000000-0005-0000-0000-000020290000}"/>
    <cellStyle name="Normal 6 4 2 2 8 3 2 3" xfId="7071" xr:uid="{00000000-0005-0000-0000-000021290000}"/>
    <cellStyle name="Normal 6 4 2 2 8 3 2 3 2" xfId="12469" xr:uid="{00000000-0005-0000-0000-000022290000}"/>
    <cellStyle name="Normal 6 4 2 2 8 3 2 4" xfId="8931" xr:uid="{00000000-0005-0000-0000-000023290000}"/>
    <cellStyle name="Normal 6 4 2 2 8 3 3" xfId="3608" xr:uid="{00000000-0005-0000-0000-000024290000}"/>
    <cellStyle name="Normal 6 4 2 2 8 3 3 2" xfId="9924" xr:uid="{00000000-0005-0000-0000-000025290000}"/>
    <cellStyle name="Normal 6 4 2 2 8 3 4" xfId="6001" xr:uid="{00000000-0005-0000-0000-000026290000}"/>
    <cellStyle name="Normal 6 4 2 2 8 3 4 2" xfId="11693" xr:uid="{00000000-0005-0000-0000-000027290000}"/>
    <cellStyle name="Normal 6 4 2 2 8 3 5" xfId="8155" xr:uid="{00000000-0005-0000-0000-000028290000}"/>
    <cellStyle name="Normal 6 4 2 2 8 4" xfId="1599" xr:uid="{00000000-0005-0000-0000-000029290000}"/>
    <cellStyle name="Normal 6 4 2 2 8 4 2" xfId="3992" xr:uid="{00000000-0005-0000-0000-00002A290000}"/>
    <cellStyle name="Normal 6 4 2 2 8 4 2 2" xfId="10182" xr:uid="{00000000-0005-0000-0000-00002B290000}"/>
    <cellStyle name="Normal 6 4 2 2 8 4 3" xfId="6385" xr:uid="{00000000-0005-0000-0000-00002C290000}"/>
    <cellStyle name="Normal 6 4 2 2 8 4 3 2" xfId="11951" xr:uid="{00000000-0005-0000-0000-00002D290000}"/>
    <cellStyle name="Normal 6 4 2 2 8 4 4" xfId="8413" xr:uid="{00000000-0005-0000-0000-00002E290000}"/>
    <cellStyle name="Normal 6 4 2 2 8 5" xfId="2922" xr:uid="{00000000-0005-0000-0000-00002F290000}"/>
    <cellStyle name="Normal 6 4 2 2 8 5 2" xfId="9406" xr:uid="{00000000-0005-0000-0000-000030290000}"/>
    <cellStyle name="Normal 6 4 2 2 8 6" xfId="5315" xr:uid="{00000000-0005-0000-0000-000031290000}"/>
    <cellStyle name="Normal 6 4 2 2 8 6 2" xfId="11175" xr:uid="{00000000-0005-0000-0000-000032290000}"/>
    <cellStyle name="Normal 6 4 2 2 8 7" xfId="7637" xr:uid="{00000000-0005-0000-0000-000033290000}"/>
    <cellStyle name="Normal 6 4 2 2 9" xfId="572" xr:uid="{00000000-0005-0000-0000-000034290000}"/>
    <cellStyle name="Normal 6 4 2 2 9 2" xfId="1642" xr:uid="{00000000-0005-0000-0000-000035290000}"/>
    <cellStyle name="Normal 6 4 2 2 9 2 2" xfId="4035" xr:uid="{00000000-0005-0000-0000-000036290000}"/>
    <cellStyle name="Normal 6 4 2 2 9 2 2 2" xfId="10219" xr:uid="{00000000-0005-0000-0000-000037290000}"/>
    <cellStyle name="Normal 6 4 2 2 9 2 3" xfId="6428" xr:uid="{00000000-0005-0000-0000-000038290000}"/>
    <cellStyle name="Normal 6 4 2 2 9 2 3 2" xfId="11988" xr:uid="{00000000-0005-0000-0000-000039290000}"/>
    <cellStyle name="Normal 6 4 2 2 9 2 4" xfId="8450" xr:uid="{00000000-0005-0000-0000-00003A290000}"/>
    <cellStyle name="Normal 6 4 2 2 9 3" xfId="2965" xr:uid="{00000000-0005-0000-0000-00003B290000}"/>
    <cellStyle name="Normal 6 4 2 2 9 3 2" xfId="9443" xr:uid="{00000000-0005-0000-0000-00003C290000}"/>
    <cellStyle name="Normal 6 4 2 2 9 4" xfId="5358" xr:uid="{00000000-0005-0000-0000-00003D290000}"/>
    <cellStyle name="Normal 6 4 2 2 9 4 2" xfId="11212" xr:uid="{00000000-0005-0000-0000-00003E290000}"/>
    <cellStyle name="Normal 6 4 2 2 9 5" xfId="7674" xr:uid="{00000000-0005-0000-0000-00003F290000}"/>
    <cellStyle name="Normal 6 4 2 3" xfId="17" xr:uid="{00000000-0005-0000-0000-000040290000}"/>
    <cellStyle name="Normal 6 4 2 3 10" xfId="1345" xr:uid="{00000000-0005-0000-0000-000041290000}"/>
    <cellStyle name="Normal 6 4 2 3 10 2" xfId="3738" xr:uid="{00000000-0005-0000-0000-000042290000}"/>
    <cellStyle name="Normal 6 4 2 3 10 2 2" xfId="9964" xr:uid="{00000000-0005-0000-0000-000043290000}"/>
    <cellStyle name="Normal 6 4 2 3 10 3" xfId="6131" xr:uid="{00000000-0005-0000-0000-000044290000}"/>
    <cellStyle name="Normal 6 4 2 3 10 3 2" xfId="11733" xr:uid="{00000000-0005-0000-0000-000045290000}"/>
    <cellStyle name="Normal 6 4 2 3 10 4" xfId="8195" xr:uid="{00000000-0005-0000-0000-000046290000}"/>
    <cellStyle name="Normal 6 4 2 3 11" xfId="270" xr:uid="{00000000-0005-0000-0000-000047290000}"/>
    <cellStyle name="Normal 6 4 2 3 11 2" xfId="2668" xr:uid="{00000000-0005-0000-0000-000048290000}"/>
    <cellStyle name="Normal 6 4 2 3 11 2 2" xfId="9188" xr:uid="{00000000-0005-0000-0000-000049290000}"/>
    <cellStyle name="Normal 6 4 2 3 11 3" xfId="5061" xr:uid="{00000000-0005-0000-0000-00004A290000}"/>
    <cellStyle name="Normal 6 4 2 3 11 3 2" xfId="10957" xr:uid="{00000000-0005-0000-0000-00004B290000}"/>
    <cellStyle name="Normal 6 4 2 3 11 4" xfId="7419" xr:uid="{00000000-0005-0000-0000-00004C290000}"/>
    <cellStyle name="Normal 6 4 2 3 12" xfId="2415" xr:uid="{00000000-0005-0000-0000-00004D290000}"/>
    <cellStyle name="Normal 6 4 2 3 12 2" xfId="8971" xr:uid="{00000000-0005-0000-0000-00004E290000}"/>
    <cellStyle name="Normal 6 4 2 3 13" xfId="4808" xr:uid="{00000000-0005-0000-0000-00004F290000}"/>
    <cellStyle name="Normal 6 4 2 3 13 2" xfId="10740" xr:uid="{00000000-0005-0000-0000-000050290000}"/>
    <cellStyle name="Normal 6 4 2 3 14" xfId="7202" xr:uid="{00000000-0005-0000-0000-000051290000}"/>
    <cellStyle name="Normal 6 4 2 3 2" xfId="35" xr:uid="{00000000-0005-0000-0000-000052290000}"/>
    <cellStyle name="Normal 6 4 2 3 2 10" xfId="2433" xr:uid="{00000000-0005-0000-0000-000053290000}"/>
    <cellStyle name="Normal 6 4 2 3 2 10 2" xfId="8986" xr:uid="{00000000-0005-0000-0000-000054290000}"/>
    <cellStyle name="Normal 6 4 2 3 2 11" xfId="4826" xr:uid="{00000000-0005-0000-0000-000055290000}"/>
    <cellStyle name="Normal 6 4 2 3 2 11 2" xfId="10755" xr:uid="{00000000-0005-0000-0000-000056290000}"/>
    <cellStyle name="Normal 6 4 2 3 2 12" xfId="7217" xr:uid="{00000000-0005-0000-0000-000057290000}"/>
    <cellStyle name="Normal 6 4 2 3 2 2" xfId="77" xr:uid="{00000000-0005-0000-0000-000058290000}"/>
    <cellStyle name="Normal 6 4 2 3 2 2 2" xfId="161" xr:uid="{00000000-0005-0000-0000-000059290000}"/>
    <cellStyle name="Normal 6 4 2 3 2 2 2 2" xfId="764" xr:uid="{00000000-0005-0000-0000-00005A290000}"/>
    <cellStyle name="Normal 6 4 2 3 2 2 2 2 2" xfId="1834" xr:uid="{00000000-0005-0000-0000-00005B290000}"/>
    <cellStyle name="Normal 6 4 2 3 2 2 2 2 2 2" xfId="4227" xr:uid="{00000000-0005-0000-0000-00005C290000}"/>
    <cellStyle name="Normal 6 4 2 3 2 2 2 2 2 2 2" xfId="10384" xr:uid="{00000000-0005-0000-0000-00005D290000}"/>
    <cellStyle name="Normal 6 4 2 3 2 2 2 2 2 3" xfId="6620" xr:uid="{00000000-0005-0000-0000-00005E290000}"/>
    <cellStyle name="Normal 6 4 2 3 2 2 2 2 2 3 2" xfId="12153" xr:uid="{00000000-0005-0000-0000-00005F290000}"/>
    <cellStyle name="Normal 6 4 2 3 2 2 2 2 2 4" xfId="8615" xr:uid="{00000000-0005-0000-0000-000060290000}"/>
    <cellStyle name="Normal 6 4 2 3 2 2 2 2 3" xfId="3157" xr:uid="{00000000-0005-0000-0000-000061290000}"/>
    <cellStyle name="Normal 6 4 2 3 2 2 2 2 3 2" xfId="9608" xr:uid="{00000000-0005-0000-0000-000062290000}"/>
    <cellStyle name="Normal 6 4 2 3 2 2 2 2 4" xfId="5550" xr:uid="{00000000-0005-0000-0000-000063290000}"/>
    <cellStyle name="Normal 6 4 2 3 2 2 2 2 4 2" xfId="11377" xr:uid="{00000000-0005-0000-0000-000064290000}"/>
    <cellStyle name="Normal 6 4 2 3 2 2 2 2 5" xfId="7839" xr:uid="{00000000-0005-0000-0000-000065290000}"/>
    <cellStyle name="Normal 6 4 2 3 2 2 2 3" xfId="1149" xr:uid="{00000000-0005-0000-0000-000066290000}"/>
    <cellStyle name="Normal 6 4 2 3 2 2 2 3 2" xfId="2219" xr:uid="{00000000-0005-0000-0000-000067290000}"/>
    <cellStyle name="Normal 6 4 2 3 2 2 2 3 2 2" xfId="4612" xr:uid="{00000000-0005-0000-0000-000068290000}"/>
    <cellStyle name="Normal 6 4 2 3 2 2 2 3 2 2 2" xfId="10643" xr:uid="{00000000-0005-0000-0000-000069290000}"/>
    <cellStyle name="Normal 6 4 2 3 2 2 2 3 2 3" xfId="7005" xr:uid="{00000000-0005-0000-0000-00006A290000}"/>
    <cellStyle name="Normal 6 4 2 3 2 2 2 3 2 3 2" xfId="12412" xr:uid="{00000000-0005-0000-0000-00006B290000}"/>
    <cellStyle name="Normal 6 4 2 3 2 2 2 3 2 4" xfId="8874" xr:uid="{00000000-0005-0000-0000-00006C290000}"/>
    <cellStyle name="Normal 6 4 2 3 2 2 2 3 3" xfId="3542" xr:uid="{00000000-0005-0000-0000-00006D290000}"/>
    <cellStyle name="Normal 6 4 2 3 2 2 2 3 3 2" xfId="9867" xr:uid="{00000000-0005-0000-0000-00006E290000}"/>
    <cellStyle name="Normal 6 4 2 3 2 2 2 3 4" xfId="5935" xr:uid="{00000000-0005-0000-0000-00006F290000}"/>
    <cellStyle name="Normal 6 4 2 3 2 2 2 3 4 2" xfId="11636" xr:uid="{00000000-0005-0000-0000-000070290000}"/>
    <cellStyle name="Normal 6 4 2 3 2 2 2 3 5" xfId="8098" xr:uid="{00000000-0005-0000-0000-000071290000}"/>
    <cellStyle name="Normal 6 4 2 3 2 2 2 4" xfId="1533" xr:uid="{00000000-0005-0000-0000-000072290000}"/>
    <cellStyle name="Normal 6 4 2 3 2 2 2 4 2" xfId="3926" xr:uid="{00000000-0005-0000-0000-000073290000}"/>
    <cellStyle name="Normal 6 4 2 3 2 2 2 4 2 2" xfId="10125" xr:uid="{00000000-0005-0000-0000-000074290000}"/>
    <cellStyle name="Normal 6 4 2 3 2 2 2 4 3" xfId="6319" xr:uid="{00000000-0005-0000-0000-000075290000}"/>
    <cellStyle name="Normal 6 4 2 3 2 2 2 4 3 2" xfId="11894" xr:uid="{00000000-0005-0000-0000-000076290000}"/>
    <cellStyle name="Normal 6 4 2 3 2 2 2 4 4" xfId="8356" xr:uid="{00000000-0005-0000-0000-000077290000}"/>
    <cellStyle name="Normal 6 4 2 3 2 2 2 5" xfId="461" xr:uid="{00000000-0005-0000-0000-000078290000}"/>
    <cellStyle name="Normal 6 4 2 3 2 2 2 5 2" xfId="2856" xr:uid="{00000000-0005-0000-0000-000079290000}"/>
    <cellStyle name="Normal 6 4 2 3 2 2 2 5 2 2" xfId="9349" xr:uid="{00000000-0005-0000-0000-00007A290000}"/>
    <cellStyle name="Normal 6 4 2 3 2 2 2 5 3" xfId="5249" xr:uid="{00000000-0005-0000-0000-00007B290000}"/>
    <cellStyle name="Normal 6 4 2 3 2 2 2 5 3 2" xfId="11118" xr:uid="{00000000-0005-0000-0000-00007C290000}"/>
    <cellStyle name="Normal 6 4 2 3 2 2 2 5 4" xfId="7580" xr:uid="{00000000-0005-0000-0000-00007D290000}"/>
    <cellStyle name="Normal 6 4 2 3 2 2 2 6" xfId="2559" xr:uid="{00000000-0005-0000-0000-00007E290000}"/>
    <cellStyle name="Normal 6 4 2 3 2 2 2 6 2" xfId="9094" xr:uid="{00000000-0005-0000-0000-00007F290000}"/>
    <cellStyle name="Normal 6 4 2 3 2 2 2 7" xfId="4952" xr:uid="{00000000-0005-0000-0000-000080290000}"/>
    <cellStyle name="Normal 6 4 2 3 2 2 2 7 2" xfId="10863" xr:uid="{00000000-0005-0000-0000-000081290000}"/>
    <cellStyle name="Normal 6 4 2 3 2 2 2 8" xfId="7325" xr:uid="{00000000-0005-0000-0000-000082290000}"/>
    <cellStyle name="Normal 6 4 2 3 2 2 3" xfId="245" xr:uid="{00000000-0005-0000-0000-000083290000}"/>
    <cellStyle name="Normal 6 4 2 3 2 2 3 2" xfId="1706" xr:uid="{00000000-0005-0000-0000-000084290000}"/>
    <cellStyle name="Normal 6 4 2 3 2 2 3 2 2" xfId="4099" xr:uid="{00000000-0005-0000-0000-000085290000}"/>
    <cellStyle name="Normal 6 4 2 3 2 2 3 2 2 2" xfId="10274" xr:uid="{00000000-0005-0000-0000-000086290000}"/>
    <cellStyle name="Normal 6 4 2 3 2 2 3 2 3" xfId="6492" xr:uid="{00000000-0005-0000-0000-000087290000}"/>
    <cellStyle name="Normal 6 4 2 3 2 2 3 2 3 2" xfId="12043" xr:uid="{00000000-0005-0000-0000-000088290000}"/>
    <cellStyle name="Normal 6 4 2 3 2 2 3 2 4" xfId="8505" xr:uid="{00000000-0005-0000-0000-000089290000}"/>
    <cellStyle name="Normal 6 4 2 3 2 2 3 3" xfId="636" xr:uid="{00000000-0005-0000-0000-00008A290000}"/>
    <cellStyle name="Normal 6 4 2 3 2 2 3 3 2" xfId="3029" xr:uid="{00000000-0005-0000-0000-00008B290000}"/>
    <cellStyle name="Normal 6 4 2 3 2 2 3 3 2 2" xfId="9498" xr:uid="{00000000-0005-0000-0000-00008C290000}"/>
    <cellStyle name="Normal 6 4 2 3 2 2 3 3 3" xfId="5422" xr:uid="{00000000-0005-0000-0000-00008D290000}"/>
    <cellStyle name="Normal 6 4 2 3 2 2 3 3 3 2" xfId="11267" xr:uid="{00000000-0005-0000-0000-00008E290000}"/>
    <cellStyle name="Normal 6 4 2 3 2 2 3 3 4" xfId="7729" xr:uid="{00000000-0005-0000-0000-00008F290000}"/>
    <cellStyle name="Normal 6 4 2 3 2 2 3 4" xfId="2643" xr:uid="{00000000-0005-0000-0000-000090290000}"/>
    <cellStyle name="Normal 6 4 2 3 2 2 3 4 2" xfId="9166" xr:uid="{00000000-0005-0000-0000-000091290000}"/>
    <cellStyle name="Normal 6 4 2 3 2 2 3 5" xfId="5036" xr:uid="{00000000-0005-0000-0000-000092290000}"/>
    <cellStyle name="Normal 6 4 2 3 2 2 3 5 2" xfId="10935" xr:uid="{00000000-0005-0000-0000-000093290000}"/>
    <cellStyle name="Normal 6 4 2 3 2 2 3 6" xfId="7397" xr:uid="{00000000-0005-0000-0000-000094290000}"/>
    <cellStyle name="Normal 6 4 2 3 2 2 4" xfId="1021" xr:uid="{00000000-0005-0000-0000-000095290000}"/>
    <cellStyle name="Normal 6 4 2 3 2 2 4 2" xfId="2091" xr:uid="{00000000-0005-0000-0000-000096290000}"/>
    <cellStyle name="Normal 6 4 2 3 2 2 4 2 2" xfId="4484" xr:uid="{00000000-0005-0000-0000-000097290000}"/>
    <cellStyle name="Normal 6 4 2 3 2 2 4 2 2 2" xfId="10533" xr:uid="{00000000-0005-0000-0000-000098290000}"/>
    <cellStyle name="Normal 6 4 2 3 2 2 4 2 3" xfId="6877" xr:uid="{00000000-0005-0000-0000-000099290000}"/>
    <cellStyle name="Normal 6 4 2 3 2 2 4 2 3 2" xfId="12302" xr:uid="{00000000-0005-0000-0000-00009A290000}"/>
    <cellStyle name="Normal 6 4 2 3 2 2 4 2 4" xfId="8764" xr:uid="{00000000-0005-0000-0000-00009B290000}"/>
    <cellStyle name="Normal 6 4 2 3 2 2 4 3" xfId="3414" xr:uid="{00000000-0005-0000-0000-00009C290000}"/>
    <cellStyle name="Normal 6 4 2 3 2 2 4 3 2" xfId="9757" xr:uid="{00000000-0005-0000-0000-00009D290000}"/>
    <cellStyle name="Normal 6 4 2 3 2 2 4 4" xfId="5807" xr:uid="{00000000-0005-0000-0000-00009E290000}"/>
    <cellStyle name="Normal 6 4 2 3 2 2 4 4 2" xfId="11526" xr:uid="{00000000-0005-0000-0000-00009F290000}"/>
    <cellStyle name="Normal 6 4 2 3 2 2 4 5" xfId="7988" xr:uid="{00000000-0005-0000-0000-0000A0290000}"/>
    <cellStyle name="Normal 6 4 2 3 2 2 5" xfId="1405" xr:uid="{00000000-0005-0000-0000-0000A1290000}"/>
    <cellStyle name="Normal 6 4 2 3 2 2 5 2" xfId="3798" xr:uid="{00000000-0005-0000-0000-0000A2290000}"/>
    <cellStyle name="Normal 6 4 2 3 2 2 5 2 2" xfId="10015" xr:uid="{00000000-0005-0000-0000-0000A3290000}"/>
    <cellStyle name="Normal 6 4 2 3 2 2 5 3" xfId="6191" xr:uid="{00000000-0005-0000-0000-0000A4290000}"/>
    <cellStyle name="Normal 6 4 2 3 2 2 5 3 2" xfId="11784" xr:uid="{00000000-0005-0000-0000-0000A5290000}"/>
    <cellStyle name="Normal 6 4 2 3 2 2 5 4" xfId="8246" xr:uid="{00000000-0005-0000-0000-0000A6290000}"/>
    <cellStyle name="Normal 6 4 2 3 2 2 6" xfId="330" xr:uid="{00000000-0005-0000-0000-0000A7290000}"/>
    <cellStyle name="Normal 6 4 2 3 2 2 6 2" xfId="2728" xr:uid="{00000000-0005-0000-0000-0000A8290000}"/>
    <cellStyle name="Normal 6 4 2 3 2 2 6 2 2" xfId="9239" xr:uid="{00000000-0005-0000-0000-0000A9290000}"/>
    <cellStyle name="Normal 6 4 2 3 2 2 6 3" xfId="5121" xr:uid="{00000000-0005-0000-0000-0000AA290000}"/>
    <cellStyle name="Normal 6 4 2 3 2 2 6 3 2" xfId="11008" xr:uid="{00000000-0005-0000-0000-0000AB290000}"/>
    <cellStyle name="Normal 6 4 2 3 2 2 6 4" xfId="7470" xr:uid="{00000000-0005-0000-0000-0000AC290000}"/>
    <cellStyle name="Normal 6 4 2 3 2 2 7" xfId="2475" xr:uid="{00000000-0005-0000-0000-0000AD290000}"/>
    <cellStyle name="Normal 6 4 2 3 2 2 7 2" xfId="9022" xr:uid="{00000000-0005-0000-0000-0000AE290000}"/>
    <cellStyle name="Normal 6 4 2 3 2 2 8" xfId="4868" xr:uid="{00000000-0005-0000-0000-0000AF290000}"/>
    <cellStyle name="Normal 6 4 2 3 2 2 8 2" xfId="10791" xr:uid="{00000000-0005-0000-0000-0000B0290000}"/>
    <cellStyle name="Normal 6 4 2 3 2 2 9" xfId="7253" xr:uid="{00000000-0005-0000-0000-0000B1290000}"/>
    <cellStyle name="Normal 6 4 2 3 2 3" xfId="119" xr:uid="{00000000-0005-0000-0000-0000B2290000}"/>
    <cellStyle name="Normal 6 4 2 3 2 3 2" xfId="505" xr:uid="{00000000-0005-0000-0000-0000B3290000}"/>
    <cellStyle name="Normal 6 4 2 3 2 3 2 2" xfId="808" xr:uid="{00000000-0005-0000-0000-0000B4290000}"/>
    <cellStyle name="Normal 6 4 2 3 2 3 2 2 2" xfId="1878" xr:uid="{00000000-0005-0000-0000-0000B5290000}"/>
    <cellStyle name="Normal 6 4 2 3 2 3 2 2 2 2" xfId="4271" xr:uid="{00000000-0005-0000-0000-0000B6290000}"/>
    <cellStyle name="Normal 6 4 2 3 2 3 2 2 2 2 2" xfId="10422" xr:uid="{00000000-0005-0000-0000-0000B7290000}"/>
    <cellStyle name="Normal 6 4 2 3 2 3 2 2 2 3" xfId="6664" xr:uid="{00000000-0005-0000-0000-0000B8290000}"/>
    <cellStyle name="Normal 6 4 2 3 2 3 2 2 2 3 2" xfId="12191" xr:uid="{00000000-0005-0000-0000-0000B9290000}"/>
    <cellStyle name="Normal 6 4 2 3 2 3 2 2 2 4" xfId="8653" xr:uid="{00000000-0005-0000-0000-0000BA290000}"/>
    <cellStyle name="Normal 6 4 2 3 2 3 2 2 3" xfId="3201" xr:uid="{00000000-0005-0000-0000-0000BB290000}"/>
    <cellStyle name="Normal 6 4 2 3 2 3 2 2 3 2" xfId="9646" xr:uid="{00000000-0005-0000-0000-0000BC290000}"/>
    <cellStyle name="Normal 6 4 2 3 2 3 2 2 4" xfId="5594" xr:uid="{00000000-0005-0000-0000-0000BD290000}"/>
    <cellStyle name="Normal 6 4 2 3 2 3 2 2 4 2" xfId="11415" xr:uid="{00000000-0005-0000-0000-0000BE290000}"/>
    <cellStyle name="Normal 6 4 2 3 2 3 2 2 5" xfId="7877" xr:uid="{00000000-0005-0000-0000-0000BF290000}"/>
    <cellStyle name="Normal 6 4 2 3 2 3 2 3" xfId="1193" xr:uid="{00000000-0005-0000-0000-0000C0290000}"/>
    <cellStyle name="Normal 6 4 2 3 2 3 2 3 2" xfId="2263" xr:uid="{00000000-0005-0000-0000-0000C1290000}"/>
    <cellStyle name="Normal 6 4 2 3 2 3 2 3 2 2" xfId="4656" xr:uid="{00000000-0005-0000-0000-0000C2290000}"/>
    <cellStyle name="Normal 6 4 2 3 2 3 2 3 2 2 2" xfId="10681" xr:uid="{00000000-0005-0000-0000-0000C3290000}"/>
    <cellStyle name="Normal 6 4 2 3 2 3 2 3 2 3" xfId="7049" xr:uid="{00000000-0005-0000-0000-0000C4290000}"/>
    <cellStyle name="Normal 6 4 2 3 2 3 2 3 2 3 2" xfId="12450" xr:uid="{00000000-0005-0000-0000-0000C5290000}"/>
    <cellStyle name="Normal 6 4 2 3 2 3 2 3 2 4" xfId="8912" xr:uid="{00000000-0005-0000-0000-0000C6290000}"/>
    <cellStyle name="Normal 6 4 2 3 2 3 2 3 3" xfId="3586" xr:uid="{00000000-0005-0000-0000-0000C7290000}"/>
    <cellStyle name="Normal 6 4 2 3 2 3 2 3 3 2" xfId="9905" xr:uid="{00000000-0005-0000-0000-0000C8290000}"/>
    <cellStyle name="Normal 6 4 2 3 2 3 2 3 4" xfId="5979" xr:uid="{00000000-0005-0000-0000-0000C9290000}"/>
    <cellStyle name="Normal 6 4 2 3 2 3 2 3 4 2" xfId="11674" xr:uid="{00000000-0005-0000-0000-0000CA290000}"/>
    <cellStyle name="Normal 6 4 2 3 2 3 2 3 5" xfId="8136" xr:uid="{00000000-0005-0000-0000-0000CB290000}"/>
    <cellStyle name="Normal 6 4 2 3 2 3 2 4" xfId="1577" xr:uid="{00000000-0005-0000-0000-0000CC290000}"/>
    <cellStyle name="Normal 6 4 2 3 2 3 2 4 2" xfId="3970" xr:uid="{00000000-0005-0000-0000-0000CD290000}"/>
    <cellStyle name="Normal 6 4 2 3 2 3 2 4 2 2" xfId="10163" xr:uid="{00000000-0005-0000-0000-0000CE290000}"/>
    <cellStyle name="Normal 6 4 2 3 2 3 2 4 3" xfId="6363" xr:uid="{00000000-0005-0000-0000-0000CF290000}"/>
    <cellStyle name="Normal 6 4 2 3 2 3 2 4 3 2" xfId="11932" xr:uid="{00000000-0005-0000-0000-0000D0290000}"/>
    <cellStyle name="Normal 6 4 2 3 2 3 2 4 4" xfId="8394" xr:uid="{00000000-0005-0000-0000-0000D1290000}"/>
    <cellStyle name="Normal 6 4 2 3 2 3 2 5" xfId="2900" xr:uid="{00000000-0005-0000-0000-0000D2290000}"/>
    <cellStyle name="Normal 6 4 2 3 2 3 2 5 2" xfId="9387" xr:uid="{00000000-0005-0000-0000-0000D3290000}"/>
    <cellStyle name="Normal 6 4 2 3 2 3 2 6" xfId="5293" xr:uid="{00000000-0005-0000-0000-0000D4290000}"/>
    <cellStyle name="Normal 6 4 2 3 2 3 2 6 2" xfId="11156" xr:uid="{00000000-0005-0000-0000-0000D5290000}"/>
    <cellStyle name="Normal 6 4 2 3 2 3 2 7" xfId="7618" xr:uid="{00000000-0005-0000-0000-0000D6290000}"/>
    <cellStyle name="Normal 6 4 2 3 2 3 3" xfId="680" xr:uid="{00000000-0005-0000-0000-0000D7290000}"/>
    <cellStyle name="Normal 6 4 2 3 2 3 3 2" xfId="1750" xr:uid="{00000000-0005-0000-0000-0000D8290000}"/>
    <cellStyle name="Normal 6 4 2 3 2 3 3 2 2" xfId="4143" xr:uid="{00000000-0005-0000-0000-0000D9290000}"/>
    <cellStyle name="Normal 6 4 2 3 2 3 3 2 2 2" xfId="10312" xr:uid="{00000000-0005-0000-0000-0000DA290000}"/>
    <cellStyle name="Normal 6 4 2 3 2 3 3 2 3" xfId="6536" xr:uid="{00000000-0005-0000-0000-0000DB290000}"/>
    <cellStyle name="Normal 6 4 2 3 2 3 3 2 3 2" xfId="12081" xr:uid="{00000000-0005-0000-0000-0000DC290000}"/>
    <cellStyle name="Normal 6 4 2 3 2 3 3 2 4" xfId="8543" xr:uid="{00000000-0005-0000-0000-0000DD290000}"/>
    <cellStyle name="Normal 6 4 2 3 2 3 3 3" xfId="3073" xr:uid="{00000000-0005-0000-0000-0000DE290000}"/>
    <cellStyle name="Normal 6 4 2 3 2 3 3 3 2" xfId="9536" xr:uid="{00000000-0005-0000-0000-0000DF290000}"/>
    <cellStyle name="Normal 6 4 2 3 2 3 3 4" xfId="5466" xr:uid="{00000000-0005-0000-0000-0000E0290000}"/>
    <cellStyle name="Normal 6 4 2 3 2 3 3 4 2" xfId="11305" xr:uid="{00000000-0005-0000-0000-0000E1290000}"/>
    <cellStyle name="Normal 6 4 2 3 2 3 3 5" xfId="7767" xr:uid="{00000000-0005-0000-0000-0000E2290000}"/>
    <cellStyle name="Normal 6 4 2 3 2 3 4" xfId="1065" xr:uid="{00000000-0005-0000-0000-0000E3290000}"/>
    <cellStyle name="Normal 6 4 2 3 2 3 4 2" xfId="2135" xr:uid="{00000000-0005-0000-0000-0000E4290000}"/>
    <cellStyle name="Normal 6 4 2 3 2 3 4 2 2" xfId="4528" xr:uid="{00000000-0005-0000-0000-0000E5290000}"/>
    <cellStyle name="Normal 6 4 2 3 2 3 4 2 2 2" xfId="10571" xr:uid="{00000000-0005-0000-0000-0000E6290000}"/>
    <cellStyle name="Normal 6 4 2 3 2 3 4 2 3" xfId="6921" xr:uid="{00000000-0005-0000-0000-0000E7290000}"/>
    <cellStyle name="Normal 6 4 2 3 2 3 4 2 3 2" xfId="12340" xr:uid="{00000000-0005-0000-0000-0000E8290000}"/>
    <cellStyle name="Normal 6 4 2 3 2 3 4 2 4" xfId="8802" xr:uid="{00000000-0005-0000-0000-0000E9290000}"/>
    <cellStyle name="Normal 6 4 2 3 2 3 4 3" xfId="3458" xr:uid="{00000000-0005-0000-0000-0000EA290000}"/>
    <cellStyle name="Normal 6 4 2 3 2 3 4 3 2" xfId="9795" xr:uid="{00000000-0005-0000-0000-0000EB290000}"/>
    <cellStyle name="Normal 6 4 2 3 2 3 4 4" xfId="5851" xr:uid="{00000000-0005-0000-0000-0000EC290000}"/>
    <cellStyle name="Normal 6 4 2 3 2 3 4 4 2" xfId="11564" xr:uid="{00000000-0005-0000-0000-0000ED290000}"/>
    <cellStyle name="Normal 6 4 2 3 2 3 4 5" xfId="8026" xr:uid="{00000000-0005-0000-0000-0000EE290000}"/>
    <cellStyle name="Normal 6 4 2 3 2 3 5" xfId="1449" xr:uid="{00000000-0005-0000-0000-0000EF290000}"/>
    <cellStyle name="Normal 6 4 2 3 2 3 5 2" xfId="3842" xr:uid="{00000000-0005-0000-0000-0000F0290000}"/>
    <cellStyle name="Normal 6 4 2 3 2 3 5 2 2" xfId="10053" xr:uid="{00000000-0005-0000-0000-0000F1290000}"/>
    <cellStyle name="Normal 6 4 2 3 2 3 5 3" xfId="6235" xr:uid="{00000000-0005-0000-0000-0000F2290000}"/>
    <cellStyle name="Normal 6 4 2 3 2 3 5 3 2" xfId="11822" xr:uid="{00000000-0005-0000-0000-0000F3290000}"/>
    <cellStyle name="Normal 6 4 2 3 2 3 5 4" xfId="8284" xr:uid="{00000000-0005-0000-0000-0000F4290000}"/>
    <cellStyle name="Normal 6 4 2 3 2 3 6" xfId="376" xr:uid="{00000000-0005-0000-0000-0000F5290000}"/>
    <cellStyle name="Normal 6 4 2 3 2 3 6 2" xfId="2772" xr:uid="{00000000-0005-0000-0000-0000F6290000}"/>
    <cellStyle name="Normal 6 4 2 3 2 3 6 2 2" xfId="9277" xr:uid="{00000000-0005-0000-0000-0000F7290000}"/>
    <cellStyle name="Normal 6 4 2 3 2 3 6 3" xfId="5165" xr:uid="{00000000-0005-0000-0000-0000F8290000}"/>
    <cellStyle name="Normal 6 4 2 3 2 3 6 3 2" xfId="11046" xr:uid="{00000000-0005-0000-0000-0000F9290000}"/>
    <cellStyle name="Normal 6 4 2 3 2 3 6 4" xfId="7508" xr:uid="{00000000-0005-0000-0000-0000FA290000}"/>
    <cellStyle name="Normal 6 4 2 3 2 3 7" xfId="2517" xr:uid="{00000000-0005-0000-0000-0000FB290000}"/>
    <cellStyle name="Normal 6 4 2 3 2 3 7 2" xfId="9058" xr:uid="{00000000-0005-0000-0000-0000FC290000}"/>
    <cellStyle name="Normal 6 4 2 3 2 3 8" xfId="4910" xr:uid="{00000000-0005-0000-0000-0000FD290000}"/>
    <cellStyle name="Normal 6 4 2 3 2 3 8 2" xfId="10827" xr:uid="{00000000-0005-0000-0000-0000FE290000}"/>
    <cellStyle name="Normal 6 4 2 3 2 3 9" xfId="7289" xr:uid="{00000000-0005-0000-0000-0000FF290000}"/>
    <cellStyle name="Normal 6 4 2 3 2 4" xfId="203" xr:uid="{00000000-0005-0000-0000-0000002A0000}"/>
    <cellStyle name="Normal 6 4 2 3 2 4 2" xfId="722" xr:uid="{00000000-0005-0000-0000-0000012A0000}"/>
    <cellStyle name="Normal 6 4 2 3 2 4 2 2" xfId="1792" xr:uid="{00000000-0005-0000-0000-0000022A0000}"/>
    <cellStyle name="Normal 6 4 2 3 2 4 2 2 2" xfId="4185" xr:uid="{00000000-0005-0000-0000-0000032A0000}"/>
    <cellStyle name="Normal 6 4 2 3 2 4 2 2 2 2" xfId="10348" xr:uid="{00000000-0005-0000-0000-0000042A0000}"/>
    <cellStyle name="Normal 6 4 2 3 2 4 2 2 3" xfId="6578" xr:uid="{00000000-0005-0000-0000-0000052A0000}"/>
    <cellStyle name="Normal 6 4 2 3 2 4 2 2 3 2" xfId="12117" xr:uid="{00000000-0005-0000-0000-0000062A0000}"/>
    <cellStyle name="Normal 6 4 2 3 2 4 2 2 4" xfId="8579" xr:uid="{00000000-0005-0000-0000-0000072A0000}"/>
    <cellStyle name="Normal 6 4 2 3 2 4 2 3" xfId="3115" xr:uid="{00000000-0005-0000-0000-0000082A0000}"/>
    <cellStyle name="Normal 6 4 2 3 2 4 2 3 2" xfId="9572" xr:uid="{00000000-0005-0000-0000-0000092A0000}"/>
    <cellStyle name="Normal 6 4 2 3 2 4 2 4" xfId="5508" xr:uid="{00000000-0005-0000-0000-00000A2A0000}"/>
    <cellStyle name="Normal 6 4 2 3 2 4 2 4 2" xfId="11341" xr:uid="{00000000-0005-0000-0000-00000B2A0000}"/>
    <cellStyle name="Normal 6 4 2 3 2 4 2 5" xfId="7803" xr:uid="{00000000-0005-0000-0000-00000C2A0000}"/>
    <cellStyle name="Normal 6 4 2 3 2 4 3" xfId="1107" xr:uid="{00000000-0005-0000-0000-00000D2A0000}"/>
    <cellStyle name="Normal 6 4 2 3 2 4 3 2" xfId="2177" xr:uid="{00000000-0005-0000-0000-00000E2A0000}"/>
    <cellStyle name="Normal 6 4 2 3 2 4 3 2 2" xfId="4570" xr:uid="{00000000-0005-0000-0000-00000F2A0000}"/>
    <cellStyle name="Normal 6 4 2 3 2 4 3 2 2 2" xfId="10607" xr:uid="{00000000-0005-0000-0000-0000102A0000}"/>
    <cellStyle name="Normal 6 4 2 3 2 4 3 2 3" xfId="6963" xr:uid="{00000000-0005-0000-0000-0000112A0000}"/>
    <cellStyle name="Normal 6 4 2 3 2 4 3 2 3 2" xfId="12376" xr:uid="{00000000-0005-0000-0000-0000122A0000}"/>
    <cellStyle name="Normal 6 4 2 3 2 4 3 2 4" xfId="8838" xr:uid="{00000000-0005-0000-0000-0000132A0000}"/>
    <cellStyle name="Normal 6 4 2 3 2 4 3 3" xfId="3500" xr:uid="{00000000-0005-0000-0000-0000142A0000}"/>
    <cellStyle name="Normal 6 4 2 3 2 4 3 3 2" xfId="9831" xr:uid="{00000000-0005-0000-0000-0000152A0000}"/>
    <cellStyle name="Normal 6 4 2 3 2 4 3 4" xfId="5893" xr:uid="{00000000-0005-0000-0000-0000162A0000}"/>
    <cellStyle name="Normal 6 4 2 3 2 4 3 4 2" xfId="11600" xr:uid="{00000000-0005-0000-0000-0000172A0000}"/>
    <cellStyle name="Normal 6 4 2 3 2 4 3 5" xfId="8062" xr:uid="{00000000-0005-0000-0000-0000182A0000}"/>
    <cellStyle name="Normal 6 4 2 3 2 4 4" xfId="1491" xr:uid="{00000000-0005-0000-0000-0000192A0000}"/>
    <cellStyle name="Normal 6 4 2 3 2 4 4 2" xfId="3884" xr:uid="{00000000-0005-0000-0000-00001A2A0000}"/>
    <cellStyle name="Normal 6 4 2 3 2 4 4 2 2" xfId="10089" xr:uid="{00000000-0005-0000-0000-00001B2A0000}"/>
    <cellStyle name="Normal 6 4 2 3 2 4 4 3" xfId="6277" xr:uid="{00000000-0005-0000-0000-00001C2A0000}"/>
    <cellStyle name="Normal 6 4 2 3 2 4 4 3 2" xfId="11858" xr:uid="{00000000-0005-0000-0000-00001D2A0000}"/>
    <cellStyle name="Normal 6 4 2 3 2 4 4 4" xfId="8320" xr:uid="{00000000-0005-0000-0000-00001E2A0000}"/>
    <cellStyle name="Normal 6 4 2 3 2 4 5" xfId="419" xr:uid="{00000000-0005-0000-0000-00001F2A0000}"/>
    <cellStyle name="Normal 6 4 2 3 2 4 5 2" xfId="2814" xr:uid="{00000000-0005-0000-0000-0000202A0000}"/>
    <cellStyle name="Normal 6 4 2 3 2 4 5 2 2" xfId="9313" xr:uid="{00000000-0005-0000-0000-0000212A0000}"/>
    <cellStyle name="Normal 6 4 2 3 2 4 5 3" xfId="5207" xr:uid="{00000000-0005-0000-0000-0000222A0000}"/>
    <cellStyle name="Normal 6 4 2 3 2 4 5 3 2" xfId="11082" xr:uid="{00000000-0005-0000-0000-0000232A0000}"/>
    <cellStyle name="Normal 6 4 2 3 2 4 5 4" xfId="7544" xr:uid="{00000000-0005-0000-0000-0000242A0000}"/>
    <cellStyle name="Normal 6 4 2 3 2 4 6" xfId="2601" xr:uid="{00000000-0005-0000-0000-0000252A0000}"/>
    <cellStyle name="Normal 6 4 2 3 2 4 6 2" xfId="9130" xr:uid="{00000000-0005-0000-0000-0000262A0000}"/>
    <cellStyle name="Normal 6 4 2 3 2 4 7" xfId="4994" xr:uid="{00000000-0005-0000-0000-0000272A0000}"/>
    <cellStyle name="Normal 6 4 2 3 2 4 7 2" xfId="10899" xr:uid="{00000000-0005-0000-0000-0000282A0000}"/>
    <cellStyle name="Normal 6 4 2 3 2 4 8" xfId="7361" xr:uid="{00000000-0005-0000-0000-0000292A0000}"/>
    <cellStyle name="Normal 6 4 2 3 2 5" xfId="549" xr:uid="{00000000-0005-0000-0000-00002A2A0000}"/>
    <cellStyle name="Normal 6 4 2 3 2 5 2" xfId="852" xr:uid="{00000000-0005-0000-0000-00002B2A0000}"/>
    <cellStyle name="Normal 6 4 2 3 2 5 2 2" xfId="1922" xr:uid="{00000000-0005-0000-0000-00002C2A0000}"/>
    <cellStyle name="Normal 6 4 2 3 2 5 2 2 2" xfId="4315" xr:uid="{00000000-0005-0000-0000-00002D2A0000}"/>
    <cellStyle name="Normal 6 4 2 3 2 5 2 2 2 2" xfId="10460" xr:uid="{00000000-0005-0000-0000-00002E2A0000}"/>
    <cellStyle name="Normal 6 4 2 3 2 5 2 2 3" xfId="6708" xr:uid="{00000000-0005-0000-0000-00002F2A0000}"/>
    <cellStyle name="Normal 6 4 2 3 2 5 2 2 3 2" xfId="12229" xr:uid="{00000000-0005-0000-0000-0000302A0000}"/>
    <cellStyle name="Normal 6 4 2 3 2 5 2 2 4" xfId="8691" xr:uid="{00000000-0005-0000-0000-0000312A0000}"/>
    <cellStyle name="Normal 6 4 2 3 2 5 2 3" xfId="3245" xr:uid="{00000000-0005-0000-0000-0000322A0000}"/>
    <cellStyle name="Normal 6 4 2 3 2 5 2 3 2" xfId="9684" xr:uid="{00000000-0005-0000-0000-0000332A0000}"/>
    <cellStyle name="Normal 6 4 2 3 2 5 2 4" xfId="5638" xr:uid="{00000000-0005-0000-0000-0000342A0000}"/>
    <cellStyle name="Normal 6 4 2 3 2 5 2 4 2" xfId="11453" xr:uid="{00000000-0005-0000-0000-0000352A0000}"/>
    <cellStyle name="Normal 6 4 2 3 2 5 2 5" xfId="7915" xr:uid="{00000000-0005-0000-0000-0000362A0000}"/>
    <cellStyle name="Normal 6 4 2 3 2 5 3" xfId="1237" xr:uid="{00000000-0005-0000-0000-0000372A0000}"/>
    <cellStyle name="Normal 6 4 2 3 2 5 3 2" xfId="2307" xr:uid="{00000000-0005-0000-0000-0000382A0000}"/>
    <cellStyle name="Normal 6 4 2 3 2 5 3 2 2" xfId="4700" xr:uid="{00000000-0005-0000-0000-0000392A0000}"/>
    <cellStyle name="Normal 6 4 2 3 2 5 3 2 2 2" xfId="10719" xr:uid="{00000000-0005-0000-0000-00003A2A0000}"/>
    <cellStyle name="Normal 6 4 2 3 2 5 3 2 3" xfId="7093" xr:uid="{00000000-0005-0000-0000-00003B2A0000}"/>
    <cellStyle name="Normal 6 4 2 3 2 5 3 2 3 2" xfId="12488" xr:uid="{00000000-0005-0000-0000-00003C2A0000}"/>
    <cellStyle name="Normal 6 4 2 3 2 5 3 2 4" xfId="8950" xr:uid="{00000000-0005-0000-0000-00003D2A0000}"/>
    <cellStyle name="Normal 6 4 2 3 2 5 3 3" xfId="3630" xr:uid="{00000000-0005-0000-0000-00003E2A0000}"/>
    <cellStyle name="Normal 6 4 2 3 2 5 3 3 2" xfId="9943" xr:uid="{00000000-0005-0000-0000-00003F2A0000}"/>
    <cellStyle name="Normal 6 4 2 3 2 5 3 4" xfId="6023" xr:uid="{00000000-0005-0000-0000-0000402A0000}"/>
    <cellStyle name="Normal 6 4 2 3 2 5 3 4 2" xfId="11712" xr:uid="{00000000-0005-0000-0000-0000412A0000}"/>
    <cellStyle name="Normal 6 4 2 3 2 5 3 5" xfId="8174" xr:uid="{00000000-0005-0000-0000-0000422A0000}"/>
    <cellStyle name="Normal 6 4 2 3 2 5 4" xfId="1621" xr:uid="{00000000-0005-0000-0000-0000432A0000}"/>
    <cellStyle name="Normal 6 4 2 3 2 5 4 2" xfId="4014" xr:uid="{00000000-0005-0000-0000-0000442A0000}"/>
    <cellStyle name="Normal 6 4 2 3 2 5 4 2 2" xfId="10201" xr:uid="{00000000-0005-0000-0000-0000452A0000}"/>
    <cellStyle name="Normal 6 4 2 3 2 5 4 3" xfId="6407" xr:uid="{00000000-0005-0000-0000-0000462A0000}"/>
    <cellStyle name="Normal 6 4 2 3 2 5 4 3 2" xfId="11970" xr:uid="{00000000-0005-0000-0000-0000472A0000}"/>
    <cellStyle name="Normal 6 4 2 3 2 5 4 4" xfId="8432" xr:uid="{00000000-0005-0000-0000-0000482A0000}"/>
    <cellStyle name="Normal 6 4 2 3 2 5 5" xfId="2944" xr:uid="{00000000-0005-0000-0000-0000492A0000}"/>
    <cellStyle name="Normal 6 4 2 3 2 5 5 2" xfId="9425" xr:uid="{00000000-0005-0000-0000-00004A2A0000}"/>
    <cellStyle name="Normal 6 4 2 3 2 5 6" xfId="5337" xr:uid="{00000000-0005-0000-0000-00004B2A0000}"/>
    <cellStyle name="Normal 6 4 2 3 2 5 6 2" xfId="11194" xr:uid="{00000000-0005-0000-0000-00004C2A0000}"/>
    <cellStyle name="Normal 6 4 2 3 2 5 7" xfId="7656" xr:uid="{00000000-0005-0000-0000-00004D2A0000}"/>
    <cellStyle name="Normal 6 4 2 3 2 6" xfId="594" xr:uid="{00000000-0005-0000-0000-00004E2A0000}"/>
    <cellStyle name="Normal 6 4 2 3 2 6 2" xfId="1664" xr:uid="{00000000-0005-0000-0000-00004F2A0000}"/>
    <cellStyle name="Normal 6 4 2 3 2 6 2 2" xfId="4057" xr:uid="{00000000-0005-0000-0000-0000502A0000}"/>
    <cellStyle name="Normal 6 4 2 3 2 6 2 2 2" xfId="10238" xr:uid="{00000000-0005-0000-0000-0000512A0000}"/>
    <cellStyle name="Normal 6 4 2 3 2 6 2 3" xfId="6450" xr:uid="{00000000-0005-0000-0000-0000522A0000}"/>
    <cellStyle name="Normal 6 4 2 3 2 6 2 3 2" xfId="12007" xr:uid="{00000000-0005-0000-0000-0000532A0000}"/>
    <cellStyle name="Normal 6 4 2 3 2 6 2 4" xfId="8469" xr:uid="{00000000-0005-0000-0000-0000542A0000}"/>
    <cellStyle name="Normal 6 4 2 3 2 6 3" xfId="2987" xr:uid="{00000000-0005-0000-0000-0000552A0000}"/>
    <cellStyle name="Normal 6 4 2 3 2 6 3 2" xfId="9462" xr:uid="{00000000-0005-0000-0000-0000562A0000}"/>
    <cellStyle name="Normal 6 4 2 3 2 6 4" xfId="5380" xr:uid="{00000000-0005-0000-0000-0000572A0000}"/>
    <cellStyle name="Normal 6 4 2 3 2 6 4 2" xfId="11231" xr:uid="{00000000-0005-0000-0000-0000582A0000}"/>
    <cellStyle name="Normal 6 4 2 3 2 6 5" xfId="7693" xr:uid="{00000000-0005-0000-0000-0000592A0000}"/>
    <cellStyle name="Normal 6 4 2 3 2 7" xfId="979" xr:uid="{00000000-0005-0000-0000-00005A2A0000}"/>
    <cellStyle name="Normal 6 4 2 3 2 7 2" xfId="2049" xr:uid="{00000000-0005-0000-0000-00005B2A0000}"/>
    <cellStyle name="Normal 6 4 2 3 2 7 2 2" xfId="4442" xr:uid="{00000000-0005-0000-0000-00005C2A0000}"/>
    <cellStyle name="Normal 6 4 2 3 2 7 2 2 2" xfId="10497" xr:uid="{00000000-0005-0000-0000-00005D2A0000}"/>
    <cellStyle name="Normal 6 4 2 3 2 7 2 3" xfId="6835" xr:uid="{00000000-0005-0000-0000-00005E2A0000}"/>
    <cellStyle name="Normal 6 4 2 3 2 7 2 3 2" xfId="12266" xr:uid="{00000000-0005-0000-0000-00005F2A0000}"/>
    <cellStyle name="Normal 6 4 2 3 2 7 2 4" xfId="8728" xr:uid="{00000000-0005-0000-0000-0000602A0000}"/>
    <cellStyle name="Normal 6 4 2 3 2 7 3" xfId="3372" xr:uid="{00000000-0005-0000-0000-0000612A0000}"/>
    <cellStyle name="Normal 6 4 2 3 2 7 3 2" xfId="9721" xr:uid="{00000000-0005-0000-0000-0000622A0000}"/>
    <cellStyle name="Normal 6 4 2 3 2 7 4" xfId="5765" xr:uid="{00000000-0005-0000-0000-0000632A0000}"/>
    <cellStyle name="Normal 6 4 2 3 2 7 4 2" xfId="11490" xr:uid="{00000000-0005-0000-0000-0000642A0000}"/>
    <cellStyle name="Normal 6 4 2 3 2 7 5" xfId="7952" xr:uid="{00000000-0005-0000-0000-0000652A0000}"/>
    <cellStyle name="Normal 6 4 2 3 2 8" xfId="1363" xr:uid="{00000000-0005-0000-0000-0000662A0000}"/>
    <cellStyle name="Normal 6 4 2 3 2 8 2" xfId="3756" xr:uid="{00000000-0005-0000-0000-0000672A0000}"/>
    <cellStyle name="Normal 6 4 2 3 2 8 2 2" xfId="9979" xr:uid="{00000000-0005-0000-0000-0000682A0000}"/>
    <cellStyle name="Normal 6 4 2 3 2 8 3" xfId="6149" xr:uid="{00000000-0005-0000-0000-0000692A0000}"/>
    <cellStyle name="Normal 6 4 2 3 2 8 3 2" xfId="11748" xr:uid="{00000000-0005-0000-0000-00006A2A0000}"/>
    <cellStyle name="Normal 6 4 2 3 2 8 4" xfId="8210" xr:uid="{00000000-0005-0000-0000-00006B2A0000}"/>
    <cellStyle name="Normal 6 4 2 3 2 9" xfId="288" xr:uid="{00000000-0005-0000-0000-00006C2A0000}"/>
    <cellStyle name="Normal 6 4 2 3 2 9 2" xfId="2686" xr:uid="{00000000-0005-0000-0000-00006D2A0000}"/>
    <cellStyle name="Normal 6 4 2 3 2 9 2 2" xfId="9203" xr:uid="{00000000-0005-0000-0000-00006E2A0000}"/>
    <cellStyle name="Normal 6 4 2 3 2 9 3" xfId="5079" xr:uid="{00000000-0005-0000-0000-00006F2A0000}"/>
    <cellStyle name="Normal 6 4 2 3 2 9 3 2" xfId="10972" xr:uid="{00000000-0005-0000-0000-0000702A0000}"/>
    <cellStyle name="Normal 6 4 2 3 2 9 4" xfId="7434" xr:uid="{00000000-0005-0000-0000-0000712A0000}"/>
    <cellStyle name="Normal 6 4 2 3 3" xfId="45" xr:uid="{00000000-0005-0000-0000-0000722A0000}"/>
    <cellStyle name="Normal 6 4 2 3 3 10" xfId="2443" xr:uid="{00000000-0005-0000-0000-0000732A0000}"/>
    <cellStyle name="Normal 6 4 2 3 3 10 2" xfId="8995" xr:uid="{00000000-0005-0000-0000-0000742A0000}"/>
    <cellStyle name="Normal 6 4 2 3 3 11" xfId="4836" xr:uid="{00000000-0005-0000-0000-0000752A0000}"/>
    <cellStyle name="Normal 6 4 2 3 3 11 2" xfId="10764" xr:uid="{00000000-0005-0000-0000-0000762A0000}"/>
    <cellStyle name="Normal 6 4 2 3 3 12" xfId="7226" xr:uid="{00000000-0005-0000-0000-0000772A0000}"/>
    <cellStyle name="Normal 6 4 2 3 3 2" xfId="87" xr:uid="{00000000-0005-0000-0000-0000782A0000}"/>
    <cellStyle name="Normal 6 4 2 3 3 2 2" xfId="171" xr:uid="{00000000-0005-0000-0000-0000792A0000}"/>
    <cellStyle name="Normal 6 4 2 3 3 2 2 2" xfId="774" xr:uid="{00000000-0005-0000-0000-00007A2A0000}"/>
    <cellStyle name="Normal 6 4 2 3 3 2 2 2 2" xfId="1844" xr:uid="{00000000-0005-0000-0000-00007B2A0000}"/>
    <cellStyle name="Normal 6 4 2 3 3 2 2 2 2 2" xfId="4237" xr:uid="{00000000-0005-0000-0000-00007C2A0000}"/>
    <cellStyle name="Normal 6 4 2 3 3 2 2 2 2 2 2" xfId="10393" xr:uid="{00000000-0005-0000-0000-00007D2A0000}"/>
    <cellStyle name="Normal 6 4 2 3 3 2 2 2 2 3" xfId="6630" xr:uid="{00000000-0005-0000-0000-00007E2A0000}"/>
    <cellStyle name="Normal 6 4 2 3 3 2 2 2 2 3 2" xfId="12162" xr:uid="{00000000-0005-0000-0000-00007F2A0000}"/>
    <cellStyle name="Normal 6 4 2 3 3 2 2 2 2 4" xfId="8624" xr:uid="{00000000-0005-0000-0000-0000802A0000}"/>
    <cellStyle name="Normal 6 4 2 3 3 2 2 2 3" xfId="3167" xr:uid="{00000000-0005-0000-0000-0000812A0000}"/>
    <cellStyle name="Normal 6 4 2 3 3 2 2 2 3 2" xfId="9617" xr:uid="{00000000-0005-0000-0000-0000822A0000}"/>
    <cellStyle name="Normal 6 4 2 3 3 2 2 2 4" xfId="5560" xr:uid="{00000000-0005-0000-0000-0000832A0000}"/>
    <cellStyle name="Normal 6 4 2 3 3 2 2 2 4 2" xfId="11386" xr:uid="{00000000-0005-0000-0000-0000842A0000}"/>
    <cellStyle name="Normal 6 4 2 3 3 2 2 2 5" xfId="7848" xr:uid="{00000000-0005-0000-0000-0000852A0000}"/>
    <cellStyle name="Normal 6 4 2 3 3 2 2 3" xfId="1159" xr:uid="{00000000-0005-0000-0000-0000862A0000}"/>
    <cellStyle name="Normal 6 4 2 3 3 2 2 3 2" xfId="2229" xr:uid="{00000000-0005-0000-0000-0000872A0000}"/>
    <cellStyle name="Normal 6 4 2 3 3 2 2 3 2 2" xfId="4622" xr:uid="{00000000-0005-0000-0000-0000882A0000}"/>
    <cellStyle name="Normal 6 4 2 3 3 2 2 3 2 2 2" xfId="10652" xr:uid="{00000000-0005-0000-0000-0000892A0000}"/>
    <cellStyle name="Normal 6 4 2 3 3 2 2 3 2 3" xfId="7015" xr:uid="{00000000-0005-0000-0000-00008A2A0000}"/>
    <cellStyle name="Normal 6 4 2 3 3 2 2 3 2 3 2" xfId="12421" xr:uid="{00000000-0005-0000-0000-00008B2A0000}"/>
    <cellStyle name="Normal 6 4 2 3 3 2 2 3 2 4" xfId="8883" xr:uid="{00000000-0005-0000-0000-00008C2A0000}"/>
    <cellStyle name="Normal 6 4 2 3 3 2 2 3 3" xfId="3552" xr:uid="{00000000-0005-0000-0000-00008D2A0000}"/>
    <cellStyle name="Normal 6 4 2 3 3 2 2 3 3 2" xfId="9876" xr:uid="{00000000-0005-0000-0000-00008E2A0000}"/>
    <cellStyle name="Normal 6 4 2 3 3 2 2 3 4" xfId="5945" xr:uid="{00000000-0005-0000-0000-00008F2A0000}"/>
    <cellStyle name="Normal 6 4 2 3 3 2 2 3 4 2" xfId="11645" xr:uid="{00000000-0005-0000-0000-0000902A0000}"/>
    <cellStyle name="Normal 6 4 2 3 3 2 2 3 5" xfId="8107" xr:uid="{00000000-0005-0000-0000-0000912A0000}"/>
    <cellStyle name="Normal 6 4 2 3 3 2 2 4" xfId="1543" xr:uid="{00000000-0005-0000-0000-0000922A0000}"/>
    <cellStyle name="Normal 6 4 2 3 3 2 2 4 2" xfId="3936" xr:uid="{00000000-0005-0000-0000-0000932A0000}"/>
    <cellStyle name="Normal 6 4 2 3 3 2 2 4 2 2" xfId="10134" xr:uid="{00000000-0005-0000-0000-0000942A0000}"/>
    <cellStyle name="Normal 6 4 2 3 3 2 2 4 3" xfId="6329" xr:uid="{00000000-0005-0000-0000-0000952A0000}"/>
    <cellStyle name="Normal 6 4 2 3 3 2 2 4 3 2" xfId="11903" xr:uid="{00000000-0005-0000-0000-0000962A0000}"/>
    <cellStyle name="Normal 6 4 2 3 3 2 2 4 4" xfId="8365" xr:uid="{00000000-0005-0000-0000-0000972A0000}"/>
    <cellStyle name="Normal 6 4 2 3 3 2 2 5" xfId="471" xr:uid="{00000000-0005-0000-0000-0000982A0000}"/>
    <cellStyle name="Normal 6 4 2 3 3 2 2 5 2" xfId="2866" xr:uid="{00000000-0005-0000-0000-0000992A0000}"/>
    <cellStyle name="Normal 6 4 2 3 3 2 2 5 2 2" xfId="9358" xr:uid="{00000000-0005-0000-0000-00009A2A0000}"/>
    <cellStyle name="Normal 6 4 2 3 3 2 2 5 3" xfId="5259" xr:uid="{00000000-0005-0000-0000-00009B2A0000}"/>
    <cellStyle name="Normal 6 4 2 3 3 2 2 5 3 2" xfId="11127" xr:uid="{00000000-0005-0000-0000-00009C2A0000}"/>
    <cellStyle name="Normal 6 4 2 3 3 2 2 5 4" xfId="7589" xr:uid="{00000000-0005-0000-0000-00009D2A0000}"/>
    <cellStyle name="Normal 6 4 2 3 3 2 2 6" xfId="2569" xr:uid="{00000000-0005-0000-0000-00009E2A0000}"/>
    <cellStyle name="Normal 6 4 2 3 3 2 2 6 2" xfId="9103" xr:uid="{00000000-0005-0000-0000-00009F2A0000}"/>
    <cellStyle name="Normal 6 4 2 3 3 2 2 7" xfId="4962" xr:uid="{00000000-0005-0000-0000-0000A02A0000}"/>
    <cellStyle name="Normal 6 4 2 3 3 2 2 7 2" xfId="10872" xr:uid="{00000000-0005-0000-0000-0000A12A0000}"/>
    <cellStyle name="Normal 6 4 2 3 3 2 2 8" xfId="7334" xr:uid="{00000000-0005-0000-0000-0000A22A0000}"/>
    <cellStyle name="Normal 6 4 2 3 3 2 3" xfId="255" xr:uid="{00000000-0005-0000-0000-0000A32A0000}"/>
    <cellStyle name="Normal 6 4 2 3 3 2 3 2" xfId="1716" xr:uid="{00000000-0005-0000-0000-0000A42A0000}"/>
    <cellStyle name="Normal 6 4 2 3 3 2 3 2 2" xfId="4109" xr:uid="{00000000-0005-0000-0000-0000A52A0000}"/>
    <cellStyle name="Normal 6 4 2 3 3 2 3 2 2 2" xfId="10283" xr:uid="{00000000-0005-0000-0000-0000A62A0000}"/>
    <cellStyle name="Normal 6 4 2 3 3 2 3 2 3" xfId="6502" xr:uid="{00000000-0005-0000-0000-0000A72A0000}"/>
    <cellStyle name="Normal 6 4 2 3 3 2 3 2 3 2" xfId="12052" xr:uid="{00000000-0005-0000-0000-0000A82A0000}"/>
    <cellStyle name="Normal 6 4 2 3 3 2 3 2 4" xfId="8514" xr:uid="{00000000-0005-0000-0000-0000A92A0000}"/>
    <cellStyle name="Normal 6 4 2 3 3 2 3 3" xfId="646" xr:uid="{00000000-0005-0000-0000-0000AA2A0000}"/>
    <cellStyle name="Normal 6 4 2 3 3 2 3 3 2" xfId="3039" xr:uid="{00000000-0005-0000-0000-0000AB2A0000}"/>
    <cellStyle name="Normal 6 4 2 3 3 2 3 3 2 2" xfId="9507" xr:uid="{00000000-0005-0000-0000-0000AC2A0000}"/>
    <cellStyle name="Normal 6 4 2 3 3 2 3 3 3" xfId="5432" xr:uid="{00000000-0005-0000-0000-0000AD2A0000}"/>
    <cellStyle name="Normal 6 4 2 3 3 2 3 3 3 2" xfId="11276" xr:uid="{00000000-0005-0000-0000-0000AE2A0000}"/>
    <cellStyle name="Normal 6 4 2 3 3 2 3 3 4" xfId="7738" xr:uid="{00000000-0005-0000-0000-0000AF2A0000}"/>
    <cellStyle name="Normal 6 4 2 3 3 2 3 4" xfId="2653" xr:uid="{00000000-0005-0000-0000-0000B02A0000}"/>
    <cellStyle name="Normal 6 4 2 3 3 2 3 4 2" xfId="9175" xr:uid="{00000000-0005-0000-0000-0000B12A0000}"/>
    <cellStyle name="Normal 6 4 2 3 3 2 3 5" xfId="5046" xr:uid="{00000000-0005-0000-0000-0000B22A0000}"/>
    <cellStyle name="Normal 6 4 2 3 3 2 3 5 2" xfId="10944" xr:uid="{00000000-0005-0000-0000-0000B32A0000}"/>
    <cellStyle name="Normal 6 4 2 3 3 2 3 6" xfId="7406" xr:uid="{00000000-0005-0000-0000-0000B42A0000}"/>
    <cellStyle name="Normal 6 4 2 3 3 2 4" xfId="1031" xr:uid="{00000000-0005-0000-0000-0000B52A0000}"/>
    <cellStyle name="Normal 6 4 2 3 3 2 4 2" xfId="2101" xr:uid="{00000000-0005-0000-0000-0000B62A0000}"/>
    <cellStyle name="Normal 6 4 2 3 3 2 4 2 2" xfId="4494" xr:uid="{00000000-0005-0000-0000-0000B72A0000}"/>
    <cellStyle name="Normal 6 4 2 3 3 2 4 2 2 2" xfId="10542" xr:uid="{00000000-0005-0000-0000-0000B82A0000}"/>
    <cellStyle name="Normal 6 4 2 3 3 2 4 2 3" xfId="6887" xr:uid="{00000000-0005-0000-0000-0000B92A0000}"/>
    <cellStyle name="Normal 6 4 2 3 3 2 4 2 3 2" xfId="12311" xr:uid="{00000000-0005-0000-0000-0000BA2A0000}"/>
    <cellStyle name="Normal 6 4 2 3 3 2 4 2 4" xfId="8773" xr:uid="{00000000-0005-0000-0000-0000BB2A0000}"/>
    <cellStyle name="Normal 6 4 2 3 3 2 4 3" xfId="3424" xr:uid="{00000000-0005-0000-0000-0000BC2A0000}"/>
    <cellStyle name="Normal 6 4 2 3 3 2 4 3 2" xfId="9766" xr:uid="{00000000-0005-0000-0000-0000BD2A0000}"/>
    <cellStyle name="Normal 6 4 2 3 3 2 4 4" xfId="5817" xr:uid="{00000000-0005-0000-0000-0000BE2A0000}"/>
    <cellStyle name="Normal 6 4 2 3 3 2 4 4 2" xfId="11535" xr:uid="{00000000-0005-0000-0000-0000BF2A0000}"/>
    <cellStyle name="Normal 6 4 2 3 3 2 4 5" xfId="7997" xr:uid="{00000000-0005-0000-0000-0000C02A0000}"/>
    <cellStyle name="Normal 6 4 2 3 3 2 5" xfId="1415" xr:uid="{00000000-0005-0000-0000-0000C12A0000}"/>
    <cellStyle name="Normal 6 4 2 3 3 2 5 2" xfId="3808" xr:uid="{00000000-0005-0000-0000-0000C22A0000}"/>
    <cellStyle name="Normal 6 4 2 3 3 2 5 2 2" xfId="10024" xr:uid="{00000000-0005-0000-0000-0000C32A0000}"/>
    <cellStyle name="Normal 6 4 2 3 3 2 5 3" xfId="6201" xr:uid="{00000000-0005-0000-0000-0000C42A0000}"/>
    <cellStyle name="Normal 6 4 2 3 3 2 5 3 2" xfId="11793" xr:uid="{00000000-0005-0000-0000-0000C52A0000}"/>
    <cellStyle name="Normal 6 4 2 3 3 2 5 4" xfId="8255" xr:uid="{00000000-0005-0000-0000-0000C62A0000}"/>
    <cellStyle name="Normal 6 4 2 3 3 2 6" xfId="340" xr:uid="{00000000-0005-0000-0000-0000C72A0000}"/>
    <cellStyle name="Normal 6 4 2 3 3 2 6 2" xfId="2738" xr:uid="{00000000-0005-0000-0000-0000C82A0000}"/>
    <cellStyle name="Normal 6 4 2 3 3 2 6 2 2" xfId="9248" xr:uid="{00000000-0005-0000-0000-0000C92A0000}"/>
    <cellStyle name="Normal 6 4 2 3 3 2 6 3" xfId="5131" xr:uid="{00000000-0005-0000-0000-0000CA2A0000}"/>
    <cellStyle name="Normal 6 4 2 3 3 2 6 3 2" xfId="11017" xr:uid="{00000000-0005-0000-0000-0000CB2A0000}"/>
    <cellStyle name="Normal 6 4 2 3 3 2 6 4" xfId="7479" xr:uid="{00000000-0005-0000-0000-0000CC2A0000}"/>
    <cellStyle name="Normal 6 4 2 3 3 2 7" xfId="2485" xr:uid="{00000000-0005-0000-0000-0000CD2A0000}"/>
    <cellStyle name="Normal 6 4 2 3 3 2 7 2" xfId="9031" xr:uid="{00000000-0005-0000-0000-0000CE2A0000}"/>
    <cellStyle name="Normal 6 4 2 3 3 2 8" xfId="4878" xr:uid="{00000000-0005-0000-0000-0000CF2A0000}"/>
    <cellStyle name="Normal 6 4 2 3 3 2 8 2" xfId="10800" xr:uid="{00000000-0005-0000-0000-0000D02A0000}"/>
    <cellStyle name="Normal 6 4 2 3 3 2 9" xfId="7262" xr:uid="{00000000-0005-0000-0000-0000D12A0000}"/>
    <cellStyle name="Normal 6 4 2 3 3 3" xfId="129" xr:uid="{00000000-0005-0000-0000-0000D22A0000}"/>
    <cellStyle name="Normal 6 4 2 3 3 3 2" xfId="515" xr:uid="{00000000-0005-0000-0000-0000D32A0000}"/>
    <cellStyle name="Normal 6 4 2 3 3 3 2 2" xfId="818" xr:uid="{00000000-0005-0000-0000-0000D42A0000}"/>
    <cellStyle name="Normal 6 4 2 3 3 3 2 2 2" xfId="1888" xr:uid="{00000000-0005-0000-0000-0000D52A0000}"/>
    <cellStyle name="Normal 6 4 2 3 3 3 2 2 2 2" xfId="4281" xr:uid="{00000000-0005-0000-0000-0000D62A0000}"/>
    <cellStyle name="Normal 6 4 2 3 3 3 2 2 2 2 2" xfId="10431" xr:uid="{00000000-0005-0000-0000-0000D72A0000}"/>
    <cellStyle name="Normal 6 4 2 3 3 3 2 2 2 3" xfId="6674" xr:uid="{00000000-0005-0000-0000-0000D82A0000}"/>
    <cellStyle name="Normal 6 4 2 3 3 3 2 2 2 3 2" xfId="12200" xr:uid="{00000000-0005-0000-0000-0000D92A0000}"/>
    <cellStyle name="Normal 6 4 2 3 3 3 2 2 2 4" xfId="8662" xr:uid="{00000000-0005-0000-0000-0000DA2A0000}"/>
    <cellStyle name="Normal 6 4 2 3 3 3 2 2 3" xfId="3211" xr:uid="{00000000-0005-0000-0000-0000DB2A0000}"/>
    <cellStyle name="Normal 6 4 2 3 3 3 2 2 3 2" xfId="9655" xr:uid="{00000000-0005-0000-0000-0000DC2A0000}"/>
    <cellStyle name="Normal 6 4 2 3 3 3 2 2 4" xfId="5604" xr:uid="{00000000-0005-0000-0000-0000DD2A0000}"/>
    <cellStyle name="Normal 6 4 2 3 3 3 2 2 4 2" xfId="11424" xr:uid="{00000000-0005-0000-0000-0000DE2A0000}"/>
    <cellStyle name="Normal 6 4 2 3 3 3 2 2 5" xfId="7886" xr:uid="{00000000-0005-0000-0000-0000DF2A0000}"/>
    <cellStyle name="Normal 6 4 2 3 3 3 2 3" xfId="1203" xr:uid="{00000000-0005-0000-0000-0000E02A0000}"/>
    <cellStyle name="Normal 6 4 2 3 3 3 2 3 2" xfId="2273" xr:uid="{00000000-0005-0000-0000-0000E12A0000}"/>
    <cellStyle name="Normal 6 4 2 3 3 3 2 3 2 2" xfId="4666" xr:uid="{00000000-0005-0000-0000-0000E22A0000}"/>
    <cellStyle name="Normal 6 4 2 3 3 3 2 3 2 2 2" xfId="10690" xr:uid="{00000000-0005-0000-0000-0000E32A0000}"/>
    <cellStyle name="Normal 6 4 2 3 3 3 2 3 2 3" xfId="7059" xr:uid="{00000000-0005-0000-0000-0000E42A0000}"/>
    <cellStyle name="Normal 6 4 2 3 3 3 2 3 2 3 2" xfId="12459" xr:uid="{00000000-0005-0000-0000-0000E52A0000}"/>
    <cellStyle name="Normal 6 4 2 3 3 3 2 3 2 4" xfId="8921" xr:uid="{00000000-0005-0000-0000-0000E62A0000}"/>
    <cellStyle name="Normal 6 4 2 3 3 3 2 3 3" xfId="3596" xr:uid="{00000000-0005-0000-0000-0000E72A0000}"/>
    <cellStyle name="Normal 6 4 2 3 3 3 2 3 3 2" xfId="9914" xr:uid="{00000000-0005-0000-0000-0000E82A0000}"/>
    <cellStyle name="Normal 6 4 2 3 3 3 2 3 4" xfId="5989" xr:uid="{00000000-0005-0000-0000-0000E92A0000}"/>
    <cellStyle name="Normal 6 4 2 3 3 3 2 3 4 2" xfId="11683" xr:uid="{00000000-0005-0000-0000-0000EA2A0000}"/>
    <cellStyle name="Normal 6 4 2 3 3 3 2 3 5" xfId="8145" xr:uid="{00000000-0005-0000-0000-0000EB2A0000}"/>
    <cellStyle name="Normal 6 4 2 3 3 3 2 4" xfId="1587" xr:uid="{00000000-0005-0000-0000-0000EC2A0000}"/>
    <cellStyle name="Normal 6 4 2 3 3 3 2 4 2" xfId="3980" xr:uid="{00000000-0005-0000-0000-0000ED2A0000}"/>
    <cellStyle name="Normal 6 4 2 3 3 3 2 4 2 2" xfId="10172" xr:uid="{00000000-0005-0000-0000-0000EE2A0000}"/>
    <cellStyle name="Normal 6 4 2 3 3 3 2 4 3" xfId="6373" xr:uid="{00000000-0005-0000-0000-0000EF2A0000}"/>
    <cellStyle name="Normal 6 4 2 3 3 3 2 4 3 2" xfId="11941" xr:uid="{00000000-0005-0000-0000-0000F02A0000}"/>
    <cellStyle name="Normal 6 4 2 3 3 3 2 4 4" xfId="8403" xr:uid="{00000000-0005-0000-0000-0000F12A0000}"/>
    <cellStyle name="Normal 6 4 2 3 3 3 2 5" xfId="2910" xr:uid="{00000000-0005-0000-0000-0000F22A0000}"/>
    <cellStyle name="Normal 6 4 2 3 3 3 2 5 2" xfId="9396" xr:uid="{00000000-0005-0000-0000-0000F32A0000}"/>
    <cellStyle name="Normal 6 4 2 3 3 3 2 6" xfId="5303" xr:uid="{00000000-0005-0000-0000-0000F42A0000}"/>
    <cellStyle name="Normal 6 4 2 3 3 3 2 6 2" xfId="11165" xr:uid="{00000000-0005-0000-0000-0000F52A0000}"/>
    <cellStyle name="Normal 6 4 2 3 3 3 2 7" xfId="7627" xr:uid="{00000000-0005-0000-0000-0000F62A0000}"/>
    <cellStyle name="Normal 6 4 2 3 3 3 3" xfId="690" xr:uid="{00000000-0005-0000-0000-0000F72A0000}"/>
    <cellStyle name="Normal 6 4 2 3 3 3 3 2" xfId="1760" xr:uid="{00000000-0005-0000-0000-0000F82A0000}"/>
    <cellStyle name="Normal 6 4 2 3 3 3 3 2 2" xfId="4153" xr:uid="{00000000-0005-0000-0000-0000F92A0000}"/>
    <cellStyle name="Normal 6 4 2 3 3 3 3 2 2 2" xfId="10321" xr:uid="{00000000-0005-0000-0000-0000FA2A0000}"/>
    <cellStyle name="Normal 6 4 2 3 3 3 3 2 3" xfId="6546" xr:uid="{00000000-0005-0000-0000-0000FB2A0000}"/>
    <cellStyle name="Normal 6 4 2 3 3 3 3 2 3 2" xfId="12090" xr:uid="{00000000-0005-0000-0000-0000FC2A0000}"/>
    <cellStyle name="Normal 6 4 2 3 3 3 3 2 4" xfId="8552" xr:uid="{00000000-0005-0000-0000-0000FD2A0000}"/>
    <cellStyle name="Normal 6 4 2 3 3 3 3 3" xfId="3083" xr:uid="{00000000-0005-0000-0000-0000FE2A0000}"/>
    <cellStyle name="Normal 6 4 2 3 3 3 3 3 2" xfId="9545" xr:uid="{00000000-0005-0000-0000-0000FF2A0000}"/>
    <cellStyle name="Normal 6 4 2 3 3 3 3 4" xfId="5476" xr:uid="{00000000-0005-0000-0000-0000002B0000}"/>
    <cellStyle name="Normal 6 4 2 3 3 3 3 4 2" xfId="11314" xr:uid="{00000000-0005-0000-0000-0000012B0000}"/>
    <cellStyle name="Normal 6 4 2 3 3 3 3 5" xfId="7776" xr:uid="{00000000-0005-0000-0000-0000022B0000}"/>
    <cellStyle name="Normal 6 4 2 3 3 3 4" xfId="1075" xr:uid="{00000000-0005-0000-0000-0000032B0000}"/>
    <cellStyle name="Normal 6 4 2 3 3 3 4 2" xfId="2145" xr:uid="{00000000-0005-0000-0000-0000042B0000}"/>
    <cellStyle name="Normal 6 4 2 3 3 3 4 2 2" xfId="4538" xr:uid="{00000000-0005-0000-0000-0000052B0000}"/>
    <cellStyle name="Normal 6 4 2 3 3 3 4 2 2 2" xfId="10580" xr:uid="{00000000-0005-0000-0000-0000062B0000}"/>
    <cellStyle name="Normal 6 4 2 3 3 3 4 2 3" xfId="6931" xr:uid="{00000000-0005-0000-0000-0000072B0000}"/>
    <cellStyle name="Normal 6 4 2 3 3 3 4 2 3 2" xfId="12349" xr:uid="{00000000-0005-0000-0000-0000082B0000}"/>
    <cellStyle name="Normal 6 4 2 3 3 3 4 2 4" xfId="8811" xr:uid="{00000000-0005-0000-0000-0000092B0000}"/>
    <cellStyle name="Normal 6 4 2 3 3 3 4 3" xfId="3468" xr:uid="{00000000-0005-0000-0000-00000A2B0000}"/>
    <cellStyle name="Normal 6 4 2 3 3 3 4 3 2" xfId="9804" xr:uid="{00000000-0005-0000-0000-00000B2B0000}"/>
    <cellStyle name="Normal 6 4 2 3 3 3 4 4" xfId="5861" xr:uid="{00000000-0005-0000-0000-00000C2B0000}"/>
    <cellStyle name="Normal 6 4 2 3 3 3 4 4 2" xfId="11573" xr:uid="{00000000-0005-0000-0000-00000D2B0000}"/>
    <cellStyle name="Normal 6 4 2 3 3 3 4 5" xfId="8035" xr:uid="{00000000-0005-0000-0000-00000E2B0000}"/>
    <cellStyle name="Normal 6 4 2 3 3 3 5" xfId="1459" xr:uid="{00000000-0005-0000-0000-00000F2B0000}"/>
    <cellStyle name="Normal 6 4 2 3 3 3 5 2" xfId="3852" xr:uid="{00000000-0005-0000-0000-0000102B0000}"/>
    <cellStyle name="Normal 6 4 2 3 3 3 5 2 2" xfId="10062" xr:uid="{00000000-0005-0000-0000-0000112B0000}"/>
    <cellStyle name="Normal 6 4 2 3 3 3 5 3" xfId="6245" xr:uid="{00000000-0005-0000-0000-0000122B0000}"/>
    <cellStyle name="Normal 6 4 2 3 3 3 5 3 2" xfId="11831" xr:uid="{00000000-0005-0000-0000-0000132B0000}"/>
    <cellStyle name="Normal 6 4 2 3 3 3 5 4" xfId="8293" xr:uid="{00000000-0005-0000-0000-0000142B0000}"/>
    <cellStyle name="Normal 6 4 2 3 3 3 6" xfId="386" xr:uid="{00000000-0005-0000-0000-0000152B0000}"/>
    <cellStyle name="Normal 6 4 2 3 3 3 6 2" xfId="2782" xr:uid="{00000000-0005-0000-0000-0000162B0000}"/>
    <cellStyle name="Normal 6 4 2 3 3 3 6 2 2" xfId="9286" xr:uid="{00000000-0005-0000-0000-0000172B0000}"/>
    <cellStyle name="Normal 6 4 2 3 3 3 6 3" xfId="5175" xr:uid="{00000000-0005-0000-0000-0000182B0000}"/>
    <cellStyle name="Normal 6 4 2 3 3 3 6 3 2" xfId="11055" xr:uid="{00000000-0005-0000-0000-0000192B0000}"/>
    <cellStyle name="Normal 6 4 2 3 3 3 6 4" xfId="7517" xr:uid="{00000000-0005-0000-0000-00001A2B0000}"/>
    <cellStyle name="Normal 6 4 2 3 3 3 7" xfId="2527" xr:uid="{00000000-0005-0000-0000-00001B2B0000}"/>
    <cellStyle name="Normal 6 4 2 3 3 3 7 2" xfId="9067" xr:uid="{00000000-0005-0000-0000-00001C2B0000}"/>
    <cellStyle name="Normal 6 4 2 3 3 3 8" xfId="4920" xr:uid="{00000000-0005-0000-0000-00001D2B0000}"/>
    <cellStyle name="Normal 6 4 2 3 3 3 8 2" xfId="10836" xr:uid="{00000000-0005-0000-0000-00001E2B0000}"/>
    <cellStyle name="Normal 6 4 2 3 3 3 9" xfId="7298" xr:uid="{00000000-0005-0000-0000-00001F2B0000}"/>
    <cellStyle name="Normal 6 4 2 3 3 4" xfId="213" xr:uid="{00000000-0005-0000-0000-0000202B0000}"/>
    <cellStyle name="Normal 6 4 2 3 3 4 2" xfId="732" xr:uid="{00000000-0005-0000-0000-0000212B0000}"/>
    <cellStyle name="Normal 6 4 2 3 3 4 2 2" xfId="1802" xr:uid="{00000000-0005-0000-0000-0000222B0000}"/>
    <cellStyle name="Normal 6 4 2 3 3 4 2 2 2" xfId="4195" xr:uid="{00000000-0005-0000-0000-0000232B0000}"/>
    <cellStyle name="Normal 6 4 2 3 3 4 2 2 2 2" xfId="10357" xr:uid="{00000000-0005-0000-0000-0000242B0000}"/>
    <cellStyle name="Normal 6 4 2 3 3 4 2 2 3" xfId="6588" xr:uid="{00000000-0005-0000-0000-0000252B0000}"/>
    <cellStyle name="Normal 6 4 2 3 3 4 2 2 3 2" xfId="12126" xr:uid="{00000000-0005-0000-0000-0000262B0000}"/>
    <cellStyle name="Normal 6 4 2 3 3 4 2 2 4" xfId="8588" xr:uid="{00000000-0005-0000-0000-0000272B0000}"/>
    <cellStyle name="Normal 6 4 2 3 3 4 2 3" xfId="3125" xr:uid="{00000000-0005-0000-0000-0000282B0000}"/>
    <cellStyle name="Normal 6 4 2 3 3 4 2 3 2" xfId="9581" xr:uid="{00000000-0005-0000-0000-0000292B0000}"/>
    <cellStyle name="Normal 6 4 2 3 3 4 2 4" xfId="5518" xr:uid="{00000000-0005-0000-0000-00002A2B0000}"/>
    <cellStyle name="Normal 6 4 2 3 3 4 2 4 2" xfId="11350" xr:uid="{00000000-0005-0000-0000-00002B2B0000}"/>
    <cellStyle name="Normal 6 4 2 3 3 4 2 5" xfId="7812" xr:uid="{00000000-0005-0000-0000-00002C2B0000}"/>
    <cellStyle name="Normal 6 4 2 3 3 4 3" xfId="1117" xr:uid="{00000000-0005-0000-0000-00002D2B0000}"/>
    <cellStyle name="Normal 6 4 2 3 3 4 3 2" xfId="2187" xr:uid="{00000000-0005-0000-0000-00002E2B0000}"/>
    <cellStyle name="Normal 6 4 2 3 3 4 3 2 2" xfId="4580" xr:uid="{00000000-0005-0000-0000-00002F2B0000}"/>
    <cellStyle name="Normal 6 4 2 3 3 4 3 2 2 2" xfId="10616" xr:uid="{00000000-0005-0000-0000-0000302B0000}"/>
    <cellStyle name="Normal 6 4 2 3 3 4 3 2 3" xfId="6973" xr:uid="{00000000-0005-0000-0000-0000312B0000}"/>
    <cellStyle name="Normal 6 4 2 3 3 4 3 2 3 2" xfId="12385" xr:uid="{00000000-0005-0000-0000-0000322B0000}"/>
    <cellStyle name="Normal 6 4 2 3 3 4 3 2 4" xfId="8847" xr:uid="{00000000-0005-0000-0000-0000332B0000}"/>
    <cellStyle name="Normal 6 4 2 3 3 4 3 3" xfId="3510" xr:uid="{00000000-0005-0000-0000-0000342B0000}"/>
    <cellStyle name="Normal 6 4 2 3 3 4 3 3 2" xfId="9840" xr:uid="{00000000-0005-0000-0000-0000352B0000}"/>
    <cellStyle name="Normal 6 4 2 3 3 4 3 4" xfId="5903" xr:uid="{00000000-0005-0000-0000-0000362B0000}"/>
    <cellStyle name="Normal 6 4 2 3 3 4 3 4 2" xfId="11609" xr:uid="{00000000-0005-0000-0000-0000372B0000}"/>
    <cellStyle name="Normal 6 4 2 3 3 4 3 5" xfId="8071" xr:uid="{00000000-0005-0000-0000-0000382B0000}"/>
    <cellStyle name="Normal 6 4 2 3 3 4 4" xfId="1501" xr:uid="{00000000-0005-0000-0000-0000392B0000}"/>
    <cellStyle name="Normal 6 4 2 3 3 4 4 2" xfId="3894" xr:uid="{00000000-0005-0000-0000-00003A2B0000}"/>
    <cellStyle name="Normal 6 4 2 3 3 4 4 2 2" xfId="10098" xr:uid="{00000000-0005-0000-0000-00003B2B0000}"/>
    <cellStyle name="Normal 6 4 2 3 3 4 4 3" xfId="6287" xr:uid="{00000000-0005-0000-0000-00003C2B0000}"/>
    <cellStyle name="Normal 6 4 2 3 3 4 4 3 2" xfId="11867" xr:uid="{00000000-0005-0000-0000-00003D2B0000}"/>
    <cellStyle name="Normal 6 4 2 3 3 4 4 4" xfId="8329" xr:uid="{00000000-0005-0000-0000-00003E2B0000}"/>
    <cellStyle name="Normal 6 4 2 3 3 4 5" xfId="429" xr:uid="{00000000-0005-0000-0000-00003F2B0000}"/>
    <cellStyle name="Normal 6 4 2 3 3 4 5 2" xfId="2824" xr:uid="{00000000-0005-0000-0000-0000402B0000}"/>
    <cellStyle name="Normal 6 4 2 3 3 4 5 2 2" xfId="9322" xr:uid="{00000000-0005-0000-0000-0000412B0000}"/>
    <cellStyle name="Normal 6 4 2 3 3 4 5 3" xfId="5217" xr:uid="{00000000-0005-0000-0000-0000422B0000}"/>
    <cellStyle name="Normal 6 4 2 3 3 4 5 3 2" xfId="11091" xr:uid="{00000000-0005-0000-0000-0000432B0000}"/>
    <cellStyle name="Normal 6 4 2 3 3 4 5 4" xfId="7553" xr:uid="{00000000-0005-0000-0000-0000442B0000}"/>
    <cellStyle name="Normal 6 4 2 3 3 4 6" xfId="2611" xr:uid="{00000000-0005-0000-0000-0000452B0000}"/>
    <cellStyle name="Normal 6 4 2 3 3 4 6 2" xfId="9139" xr:uid="{00000000-0005-0000-0000-0000462B0000}"/>
    <cellStyle name="Normal 6 4 2 3 3 4 7" xfId="5004" xr:uid="{00000000-0005-0000-0000-0000472B0000}"/>
    <cellStyle name="Normal 6 4 2 3 3 4 7 2" xfId="10908" xr:uid="{00000000-0005-0000-0000-0000482B0000}"/>
    <cellStyle name="Normal 6 4 2 3 3 4 8" xfId="7370" xr:uid="{00000000-0005-0000-0000-0000492B0000}"/>
    <cellStyle name="Normal 6 4 2 3 3 5" xfId="559" xr:uid="{00000000-0005-0000-0000-00004A2B0000}"/>
    <cellStyle name="Normal 6 4 2 3 3 5 2" xfId="862" xr:uid="{00000000-0005-0000-0000-00004B2B0000}"/>
    <cellStyle name="Normal 6 4 2 3 3 5 2 2" xfId="1932" xr:uid="{00000000-0005-0000-0000-00004C2B0000}"/>
    <cellStyle name="Normal 6 4 2 3 3 5 2 2 2" xfId="4325" xr:uid="{00000000-0005-0000-0000-00004D2B0000}"/>
    <cellStyle name="Normal 6 4 2 3 3 5 2 2 2 2" xfId="10469" xr:uid="{00000000-0005-0000-0000-00004E2B0000}"/>
    <cellStyle name="Normal 6 4 2 3 3 5 2 2 3" xfId="6718" xr:uid="{00000000-0005-0000-0000-00004F2B0000}"/>
    <cellStyle name="Normal 6 4 2 3 3 5 2 2 3 2" xfId="12238" xr:uid="{00000000-0005-0000-0000-0000502B0000}"/>
    <cellStyle name="Normal 6 4 2 3 3 5 2 2 4" xfId="8700" xr:uid="{00000000-0005-0000-0000-0000512B0000}"/>
    <cellStyle name="Normal 6 4 2 3 3 5 2 3" xfId="3255" xr:uid="{00000000-0005-0000-0000-0000522B0000}"/>
    <cellStyle name="Normal 6 4 2 3 3 5 2 3 2" xfId="9693" xr:uid="{00000000-0005-0000-0000-0000532B0000}"/>
    <cellStyle name="Normal 6 4 2 3 3 5 2 4" xfId="5648" xr:uid="{00000000-0005-0000-0000-0000542B0000}"/>
    <cellStyle name="Normal 6 4 2 3 3 5 2 4 2" xfId="11462" xr:uid="{00000000-0005-0000-0000-0000552B0000}"/>
    <cellStyle name="Normal 6 4 2 3 3 5 2 5" xfId="7924" xr:uid="{00000000-0005-0000-0000-0000562B0000}"/>
    <cellStyle name="Normal 6 4 2 3 3 5 3" xfId="1247" xr:uid="{00000000-0005-0000-0000-0000572B0000}"/>
    <cellStyle name="Normal 6 4 2 3 3 5 3 2" xfId="2317" xr:uid="{00000000-0005-0000-0000-0000582B0000}"/>
    <cellStyle name="Normal 6 4 2 3 3 5 3 2 2" xfId="4710" xr:uid="{00000000-0005-0000-0000-0000592B0000}"/>
    <cellStyle name="Normal 6 4 2 3 3 5 3 2 2 2" xfId="10728" xr:uid="{00000000-0005-0000-0000-00005A2B0000}"/>
    <cellStyle name="Normal 6 4 2 3 3 5 3 2 3" xfId="7103" xr:uid="{00000000-0005-0000-0000-00005B2B0000}"/>
    <cellStyle name="Normal 6 4 2 3 3 5 3 2 3 2" xfId="12497" xr:uid="{00000000-0005-0000-0000-00005C2B0000}"/>
    <cellStyle name="Normal 6 4 2 3 3 5 3 2 4" xfId="8959" xr:uid="{00000000-0005-0000-0000-00005D2B0000}"/>
    <cellStyle name="Normal 6 4 2 3 3 5 3 3" xfId="3640" xr:uid="{00000000-0005-0000-0000-00005E2B0000}"/>
    <cellStyle name="Normal 6 4 2 3 3 5 3 3 2" xfId="9952" xr:uid="{00000000-0005-0000-0000-00005F2B0000}"/>
    <cellStyle name="Normal 6 4 2 3 3 5 3 4" xfId="6033" xr:uid="{00000000-0005-0000-0000-0000602B0000}"/>
    <cellStyle name="Normal 6 4 2 3 3 5 3 4 2" xfId="11721" xr:uid="{00000000-0005-0000-0000-0000612B0000}"/>
    <cellStyle name="Normal 6 4 2 3 3 5 3 5" xfId="8183" xr:uid="{00000000-0005-0000-0000-0000622B0000}"/>
    <cellStyle name="Normal 6 4 2 3 3 5 4" xfId="1631" xr:uid="{00000000-0005-0000-0000-0000632B0000}"/>
    <cellStyle name="Normal 6 4 2 3 3 5 4 2" xfId="4024" xr:uid="{00000000-0005-0000-0000-0000642B0000}"/>
    <cellStyle name="Normal 6 4 2 3 3 5 4 2 2" xfId="10210" xr:uid="{00000000-0005-0000-0000-0000652B0000}"/>
    <cellStyle name="Normal 6 4 2 3 3 5 4 3" xfId="6417" xr:uid="{00000000-0005-0000-0000-0000662B0000}"/>
    <cellStyle name="Normal 6 4 2 3 3 5 4 3 2" xfId="11979" xr:uid="{00000000-0005-0000-0000-0000672B0000}"/>
    <cellStyle name="Normal 6 4 2 3 3 5 4 4" xfId="8441" xr:uid="{00000000-0005-0000-0000-0000682B0000}"/>
    <cellStyle name="Normal 6 4 2 3 3 5 5" xfId="2954" xr:uid="{00000000-0005-0000-0000-0000692B0000}"/>
    <cellStyle name="Normal 6 4 2 3 3 5 5 2" xfId="9434" xr:uid="{00000000-0005-0000-0000-00006A2B0000}"/>
    <cellStyle name="Normal 6 4 2 3 3 5 6" xfId="5347" xr:uid="{00000000-0005-0000-0000-00006B2B0000}"/>
    <cellStyle name="Normal 6 4 2 3 3 5 6 2" xfId="11203" xr:uid="{00000000-0005-0000-0000-00006C2B0000}"/>
    <cellStyle name="Normal 6 4 2 3 3 5 7" xfId="7665" xr:uid="{00000000-0005-0000-0000-00006D2B0000}"/>
    <cellStyle name="Normal 6 4 2 3 3 6" xfId="604" xr:uid="{00000000-0005-0000-0000-00006E2B0000}"/>
    <cellStyle name="Normal 6 4 2 3 3 6 2" xfId="1674" xr:uid="{00000000-0005-0000-0000-00006F2B0000}"/>
    <cellStyle name="Normal 6 4 2 3 3 6 2 2" xfId="4067" xr:uid="{00000000-0005-0000-0000-0000702B0000}"/>
    <cellStyle name="Normal 6 4 2 3 3 6 2 2 2" xfId="10247" xr:uid="{00000000-0005-0000-0000-0000712B0000}"/>
    <cellStyle name="Normal 6 4 2 3 3 6 2 3" xfId="6460" xr:uid="{00000000-0005-0000-0000-0000722B0000}"/>
    <cellStyle name="Normal 6 4 2 3 3 6 2 3 2" xfId="12016" xr:uid="{00000000-0005-0000-0000-0000732B0000}"/>
    <cellStyle name="Normal 6 4 2 3 3 6 2 4" xfId="8478" xr:uid="{00000000-0005-0000-0000-0000742B0000}"/>
    <cellStyle name="Normal 6 4 2 3 3 6 3" xfId="2997" xr:uid="{00000000-0005-0000-0000-0000752B0000}"/>
    <cellStyle name="Normal 6 4 2 3 3 6 3 2" xfId="9471" xr:uid="{00000000-0005-0000-0000-0000762B0000}"/>
    <cellStyle name="Normal 6 4 2 3 3 6 4" xfId="5390" xr:uid="{00000000-0005-0000-0000-0000772B0000}"/>
    <cellStyle name="Normal 6 4 2 3 3 6 4 2" xfId="11240" xr:uid="{00000000-0005-0000-0000-0000782B0000}"/>
    <cellStyle name="Normal 6 4 2 3 3 6 5" xfId="7702" xr:uid="{00000000-0005-0000-0000-0000792B0000}"/>
    <cellStyle name="Normal 6 4 2 3 3 7" xfId="989" xr:uid="{00000000-0005-0000-0000-00007A2B0000}"/>
    <cellStyle name="Normal 6 4 2 3 3 7 2" xfId="2059" xr:uid="{00000000-0005-0000-0000-00007B2B0000}"/>
    <cellStyle name="Normal 6 4 2 3 3 7 2 2" xfId="4452" xr:uid="{00000000-0005-0000-0000-00007C2B0000}"/>
    <cellStyle name="Normal 6 4 2 3 3 7 2 2 2" xfId="10506" xr:uid="{00000000-0005-0000-0000-00007D2B0000}"/>
    <cellStyle name="Normal 6 4 2 3 3 7 2 3" xfId="6845" xr:uid="{00000000-0005-0000-0000-00007E2B0000}"/>
    <cellStyle name="Normal 6 4 2 3 3 7 2 3 2" xfId="12275" xr:uid="{00000000-0005-0000-0000-00007F2B0000}"/>
    <cellStyle name="Normal 6 4 2 3 3 7 2 4" xfId="8737" xr:uid="{00000000-0005-0000-0000-0000802B0000}"/>
    <cellStyle name="Normal 6 4 2 3 3 7 3" xfId="3382" xr:uid="{00000000-0005-0000-0000-0000812B0000}"/>
    <cellStyle name="Normal 6 4 2 3 3 7 3 2" xfId="9730" xr:uid="{00000000-0005-0000-0000-0000822B0000}"/>
    <cellStyle name="Normal 6 4 2 3 3 7 4" xfId="5775" xr:uid="{00000000-0005-0000-0000-0000832B0000}"/>
    <cellStyle name="Normal 6 4 2 3 3 7 4 2" xfId="11499" xr:uid="{00000000-0005-0000-0000-0000842B0000}"/>
    <cellStyle name="Normal 6 4 2 3 3 7 5" xfId="7961" xr:uid="{00000000-0005-0000-0000-0000852B0000}"/>
    <cellStyle name="Normal 6 4 2 3 3 8" xfId="1373" xr:uid="{00000000-0005-0000-0000-0000862B0000}"/>
    <cellStyle name="Normal 6 4 2 3 3 8 2" xfId="3766" xr:uid="{00000000-0005-0000-0000-0000872B0000}"/>
    <cellStyle name="Normal 6 4 2 3 3 8 2 2" xfId="9988" xr:uid="{00000000-0005-0000-0000-0000882B0000}"/>
    <cellStyle name="Normal 6 4 2 3 3 8 3" xfId="6159" xr:uid="{00000000-0005-0000-0000-0000892B0000}"/>
    <cellStyle name="Normal 6 4 2 3 3 8 3 2" xfId="11757" xr:uid="{00000000-0005-0000-0000-00008A2B0000}"/>
    <cellStyle name="Normal 6 4 2 3 3 8 4" xfId="8219" xr:uid="{00000000-0005-0000-0000-00008B2B0000}"/>
    <cellStyle name="Normal 6 4 2 3 3 9" xfId="298" xr:uid="{00000000-0005-0000-0000-00008C2B0000}"/>
    <cellStyle name="Normal 6 4 2 3 3 9 2" xfId="2696" xr:uid="{00000000-0005-0000-0000-00008D2B0000}"/>
    <cellStyle name="Normal 6 4 2 3 3 9 2 2" xfId="9212" xr:uid="{00000000-0005-0000-0000-00008E2B0000}"/>
    <cellStyle name="Normal 6 4 2 3 3 9 3" xfId="5089" xr:uid="{00000000-0005-0000-0000-00008F2B0000}"/>
    <cellStyle name="Normal 6 4 2 3 3 9 3 2" xfId="10981" xr:uid="{00000000-0005-0000-0000-0000902B0000}"/>
    <cellStyle name="Normal 6 4 2 3 3 9 4" xfId="7443" xr:uid="{00000000-0005-0000-0000-0000912B0000}"/>
    <cellStyle name="Normal 6 4 2 3 4" xfId="59" xr:uid="{00000000-0005-0000-0000-0000922B0000}"/>
    <cellStyle name="Normal 6 4 2 3 4 2" xfId="143" xr:uid="{00000000-0005-0000-0000-0000932B0000}"/>
    <cellStyle name="Normal 6 4 2 3 4 2 2" xfId="746" xr:uid="{00000000-0005-0000-0000-0000942B0000}"/>
    <cellStyle name="Normal 6 4 2 3 4 2 2 2" xfId="1816" xr:uid="{00000000-0005-0000-0000-0000952B0000}"/>
    <cellStyle name="Normal 6 4 2 3 4 2 2 2 2" xfId="4209" xr:uid="{00000000-0005-0000-0000-0000962B0000}"/>
    <cellStyle name="Normal 6 4 2 3 4 2 2 2 2 2" xfId="10369" xr:uid="{00000000-0005-0000-0000-0000972B0000}"/>
    <cellStyle name="Normal 6 4 2 3 4 2 2 2 3" xfId="6602" xr:uid="{00000000-0005-0000-0000-0000982B0000}"/>
    <cellStyle name="Normal 6 4 2 3 4 2 2 2 3 2" xfId="12138" xr:uid="{00000000-0005-0000-0000-0000992B0000}"/>
    <cellStyle name="Normal 6 4 2 3 4 2 2 2 4" xfId="8600" xr:uid="{00000000-0005-0000-0000-00009A2B0000}"/>
    <cellStyle name="Normal 6 4 2 3 4 2 2 3" xfId="3139" xr:uid="{00000000-0005-0000-0000-00009B2B0000}"/>
    <cellStyle name="Normal 6 4 2 3 4 2 2 3 2" xfId="9593" xr:uid="{00000000-0005-0000-0000-00009C2B0000}"/>
    <cellStyle name="Normal 6 4 2 3 4 2 2 4" xfId="5532" xr:uid="{00000000-0005-0000-0000-00009D2B0000}"/>
    <cellStyle name="Normal 6 4 2 3 4 2 2 4 2" xfId="11362" xr:uid="{00000000-0005-0000-0000-00009E2B0000}"/>
    <cellStyle name="Normal 6 4 2 3 4 2 2 5" xfId="7824" xr:uid="{00000000-0005-0000-0000-00009F2B0000}"/>
    <cellStyle name="Normal 6 4 2 3 4 2 3" xfId="1131" xr:uid="{00000000-0005-0000-0000-0000A02B0000}"/>
    <cellStyle name="Normal 6 4 2 3 4 2 3 2" xfId="2201" xr:uid="{00000000-0005-0000-0000-0000A12B0000}"/>
    <cellStyle name="Normal 6 4 2 3 4 2 3 2 2" xfId="4594" xr:uid="{00000000-0005-0000-0000-0000A22B0000}"/>
    <cellStyle name="Normal 6 4 2 3 4 2 3 2 2 2" xfId="10628" xr:uid="{00000000-0005-0000-0000-0000A32B0000}"/>
    <cellStyle name="Normal 6 4 2 3 4 2 3 2 3" xfId="6987" xr:uid="{00000000-0005-0000-0000-0000A42B0000}"/>
    <cellStyle name="Normal 6 4 2 3 4 2 3 2 3 2" xfId="12397" xr:uid="{00000000-0005-0000-0000-0000A52B0000}"/>
    <cellStyle name="Normal 6 4 2 3 4 2 3 2 4" xfId="8859" xr:uid="{00000000-0005-0000-0000-0000A62B0000}"/>
    <cellStyle name="Normal 6 4 2 3 4 2 3 3" xfId="3524" xr:uid="{00000000-0005-0000-0000-0000A72B0000}"/>
    <cellStyle name="Normal 6 4 2 3 4 2 3 3 2" xfId="9852" xr:uid="{00000000-0005-0000-0000-0000A82B0000}"/>
    <cellStyle name="Normal 6 4 2 3 4 2 3 4" xfId="5917" xr:uid="{00000000-0005-0000-0000-0000A92B0000}"/>
    <cellStyle name="Normal 6 4 2 3 4 2 3 4 2" xfId="11621" xr:uid="{00000000-0005-0000-0000-0000AA2B0000}"/>
    <cellStyle name="Normal 6 4 2 3 4 2 3 5" xfId="8083" xr:uid="{00000000-0005-0000-0000-0000AB2B0000}"/>
    <cellStyle name="Normal 6 4 2 3 4 2 4" xfId="1515" xr:uid="{00000000-0005-0000-0000-0000AC2B0000}"/>
    <cellStyle name="Normal 6 4 2 3 4 2 4 2" xfId="3908" xr:uid="{00000000-0005-0000-0000-0000AD2B0000}"/>
    <cellStyle name="Normal 6 4 2 3 4 2 4 2 2" xfId="10110" xr:uid="{00000000-0005-0000-0000-0000AE2B0000}"/>
    <cellStyle name="Normal 6 4 2 3 4 2 4 3" xfId="6301" xr:uid="{00000000-0005-0000-0000-0000AF2B0000}"/>
    <cellStyle name="Normal 6 4 2 3 4 2 4 3 2" xfId="11879" xr:uid="{00000000-0005-0000-0000-0000B02B0000}"/>
    <cellStyle name="Normal 6 4 2 3 4 2 4 4" xfId="8341" xr:uid="{00000000-0005-0000-0000-0000B12B0000}"/>
    <cellStyle name="Normal 6 4 2 3 4 2 5" xfId="443" xr:uid="{00000000-0005-0000-0000-0000B22B0000}"/>
    <cellStyle name="Normal 6 4 2 3 4 2 5 2" xfId="2838" xr:uid="{00000000-0005-0000-0000-0000B32B0000}"/>
    <cellStyle name="Normal 6 4 2 3 4 2 5 2 2" xfId="9334" xr:uid="{00000000-0005-0000-0000-0000B42B0000}"/>
    <cellStyle name="Normal 6 4 2 3 4 2 5 3" xfId="5231" xr:uid="{00000000-0005-0000-0000-0000B52B0000}"/>
    <cellStyle name="Normal 6 4 2 3 4 2 5 3 2" xfId="11103" xr:uid="{00000000-0005-0000-0000-0000B62B0000}"/>
    <cellStyle name="Normal 6 4 2 3 4 2 5 4" xfId="7565" xr:uid="{00000000-0005-0000-0000-0000B72B0000}"/>
    <cellStyle name="Normal 6 4 2 3 4 2 6" xfId="2541" xr:uid="{00000000-0005-0000-0000-0000B82B0000}"/>
    <cellStyle name="Normal 6 4 2 3 4 2 6 2" xfId="9079" xr:uid="{00000000-0005-0000-0000-0000B92B0000}"/>
    <cellStyle name="Normal 6 4 2 3 4 2 7" xfId="4934" xr:uid="{00000000-0005-0000-0000-0000BA2B0000}"/>
    <cellStyle name="Normal 6 4 2 3 4 2 7 2" xfId="10848" xr:uid="{00000000-0005-0000-0000-0000BB2B0000}"/>
    <cellStyle name="Normal 6 4 2 3 4 2 8" xfId="7310" xr:uid="{00000000-0005-0000-0000-0000BC2B0000}"/>
    <cellStyle name="Normal 6 4 2 3 4 3" xfId="227" xr:uid="{00000000-0005-0000-0000-0000BD2B0000}"/>
    <cellStyle name="Normal 6 4 2 3 4 3 2" xfId="1688" xr:uid="{00000000-0005-0000-0000-0000BE2B0000}"/>
    <cellStyle name="Normal 6 4 2 3 4 3 2 2" xfId="4081" xr:uid="{00000000-0005-0000-0000-0000BF2B0000}"/>
    <cellStyle name="Normal 6 4 2 3 4 3 2 2 2" xfId="10259" xr:uid="{00000000-0005-0000-0000-0000C02B0000}"/>
    <cellStyle name="Normal 6 4 2 3 4 3 2 3" xfId="6474" xr:uid="{00000000-0005-0000-0000-0000C12B0000}"/>
    <cellStyle name="Normal 6 4 2 3 4 3 2 3 2" xfId="12028" xr:uid="{00000000-0005-0000-0000-0000C22B0000}"/>
    <cellStyle name="Normal 6 4 2 3 4 3 2 4" xfId="8490" xr:uid="{00000000-0005-0000-0000-0000C32B0000}"/>
    <cellStyle name="Normal 6 4 2 3 4 3 3" xfId="618" xr:uid="{00000000-0005-0000-0000-0000C42B0000}"/>
    <cellStyle name="Normal 6 4 2 3 4 3 3 2" xfId="3011" xr:uid="{00000000-0005-0000-0000-0000C52B0000}"/>
    <cellStyle name="Normal 6 4 2 3 4 3 3 2 2" xfId="9483" xr:uid="{00000000-0005-0000-0000-0000C62B0000}"/>
    <cellStyle name="Normal 6 4 2 3 4 3 3 3" xfId="5404" xr:uid="{00000000-0005-0000-0000-0000C72B0000}"/>
    <cellStyle name="Normal 6 4 2 3 4 3 3 3 2" xfId="11252" xr:uid="{00000000-0005-0000-0000-0000C82B0000}"/>
    <cellStyle name="Normal 6 4 2 3 4 3 3 4" xfId="7714" xr:uid="{00000000-0005-0000-0000-0000C92B0000}"/>
    <cellStyle name="Normal 6 4 2 3 4 3 4" xfId="2625" xr:uid="{00000000-0005-0000-0000-0000CA2B0000}"/>
    <cellStyle name="Normal 6 4 2 3 4 3 4 2" xfId="9151" xr:uid="{00000000-0005-0000-0000-0000CB2B0000}"/>
    <cellStyle name="Normal 6 4 2 3 4 3 5" xfId="5018" xr:uid="{00000000-0005-0000-0000-0000CC2B0000}"/>
    <cellStyle name="Normal 6 4 2 3 4 3 5 2" xfId="10920" xr:uid="{00000000-0005-0000-0000-0000CD2B0000}"/>
    <cellStyle name="Normal 6 4 2 3 4 3 6" xfId="7382" xr:uid="{00000000-0005-0000-0000-0000CE2B0000}"/>
    <cellStyle name="Normal 6 4 2 3 4 4" xfId="1003" xr:uid="{00000000-0005-0000-0000-0000CF2B0000}"/>
    <cellStyle name="Normal 6 4 2 3 4 4 2" xfId="2073" xr:uid="{00000000-0005-0000-0000-0000D02B0000}"/>
    <cellStyle name="Normal 6 4 2 3 4 4 2 2" xfId="4466" xr:uid="{00000000-0005-0000-0000-0000D12B0000}"/>
    <cellStyle name="Normal 6 4 2 3 4 4 2 2 2" xfId="10518" xr:uid="{00000000-0005-0000-0000-0000D22B0000}"/>
    <cellStyle name="Normal 6 4 2 3 4 4 2 3" xfId="6859" xr:uid="{00000000-0005-0000-0000-0000D32B0000}"/>
    <cellStyle name="Normal 6 4 2 3 4 4 2 3 2" xfId="12287" xr:uid="{00000000-0005-0000-0000-0000D42B0000}"/>
    <cellStyle name="Normal 6 4 2 3 4 4 2 4" xfId="8749" xr:uid="{00000000-0005-0000-0000-0000D52B0000}"/>
    <cellStyle name="Normal 6 4 2 3 4 4 3" xfId="3396" xr:uid="{00000000-0005-0000-0000-0000D62B0000}"/>
    <cellStyle name="Normal 6 4 2 3 4 4 3 2" xfId="9742" xr:uid="{00000000-0005-0000-0000-0000D72B0000}"/>
    <cellStyle name="Normal 6 4 2 3 4 4 4" xfId="5789" xr:uid="{00000000-0005-0000-0000-0000D82B0000}"/>
    <cellStyle name="Normal 6 4 2 3 4 4 4 2" xfId="11511" xr:uid="{00000000-0005-0000-0000-0000D92B0000}"/>
    <cellStyle name="Normal 6 4 2 3 4 4 5" xfId="7973" xr:uid="{00000000-0005-0000-0000-0000DA2B0000}"/>
    <cellStyle name="Normal 6 4 2 3 4 5" xfId="1387" xr:uid="{00000000-0005-0000-0000-0000DB2B0000}"/>
    <cellStyle name="Normal 6 4 2 3 4 5 2" xfId="3780" xr:uid="{00000000-0005-0000-0000-0000DC2B0000}"/>
    <cellStyle name="Normal 6 4 2 3 4 5 2 2" xfId="10000" xr:uid="{00000000-0005-0000-0000-0000DD2B0000}"/>
    <cellStyle name="Normal 6 4 2 3 4 5 3" xfId="6173" xr:uid="{00000000-0005-0000-0000-0000DE2B0000}"/>
    <cellStyle name="Normal 6 4 2 3 4 5 3 2" xfId="11769" xr:uid="{00000000-0005-0000-0000-0000DF2B0000}"/>
    <cellStyle name="Normal 6 4 2 3 4 5 4" xfId="8231" xr:uid="{00000000-0005-0000-0000-0000E02B0000}"/>
    <cellStyle name="Normal 6 4 2 3 4 6" xfId="312" xr:uid="{00000000-0005-0000-0000-0000E12B0000}"/>
    <cellStyle name="Normal 6 4 2 3 4 6 2" xfId="2710" xr:uid="{00000000-0005-0000-0000-0000E22B0000}"/>
    <cellStyle name="Normal 6 4 2 3 4 6 2 2" xfId="9224" xr:uid="{00000000-0005-0000-0000-0000E32B0000}"/>
    <cellStyle name="Normal 6 4 2 3 4 6 3" xfId="5103" xr:uid="{00000000-0005-0000-0000-0000E42B0000}"/>
    <cellStyle name="Normal 6 4 2 3 4 6 3 2" xfId="10993" xr:uid="{00000000-0005-0000-0000-0000E52B0000}"/>
    <cellStyle name="Normal 6 4 2 3 4 6 4" xfId="7455" xr:uid="{00000000-0005-0000-0000-0000E62B0000}"/>
    <cellStyle name="Normal 6 4 2 3 4 7" xfId="2457" xr:uid="{00000000-0005-0000-0000-0000E72B0000}"/>
    <cellStyle name="Normal 6 4 2 3 4 7 2" xfId="9007" xr:uid="{00000000-0005-0000-0000-0000E82B0000}"/>
    <cellStyle name="Normal 6 4 2 3 4 8" xfId="4850" xr:uid="{00000000-0005-0000-0000-0000E92B0000}"/>
    <cellStyle name="Normal 6 4 2 3 4 8 2" xfId="10776" xr:uid="{00000000-0005-0000-0000-0000EA2B0000}"/>
    <cellStyle name="Normal 6 4 2 3 4 9" xfId="7238" xr:uid="{00000000-0005-0000-0000-0000EB2B0000}"/>
    <cellStyle name="Normal 6 4 2 3 5" xfId="101" xr:uid="{00000000-0005-0000-0000-0000EC2B0000}"/>
    <cellStyle name="Normal 6 4 2 3 5 2" xfId="487" xr:uid="{00000000-0005-0000-0000-0000ED2B0000}"/>
    <cellStyle name="Normal 6 4 2 3 5 2 2" xfId="790" xr:uid="{00000000-0005-0000-0000-0000EE2B0000}"/>
    <cellStyle name="Normal 6 4 2 3 5 2 2 2" xfId="1860" xr:uid="{00000000-0005-0000-0000-0000EF2B0000}"/>
    <cellStyle name="Normal 6 4 2 3 5 2 2 2 2" xfId="4253" xr:uid="{00000000-0005-0000-0000-0000F02B0000}"/>
    <cellStyle name="Normal 6 4 2 3 5 2 2 2 2 2" xfId="10407" xr:uid="{00000000-0005-0000-0000-0000F12B0000}"/>
    <cellStyle name="Normal 6 4 2 3 5 2 2 2 3" xfId="6646" xr:uid="{00000000-0005-0000-0000-0000F22B0000}"/>
    <cellStyle name="Normal 6 4 2 3 5 2 2 2 3 2" xfId="12176" xr:uid="{00000000-0005-0000-0000-0000F32B0000}"/>
    <cellStyle name="Normal 6 4 2 3 5 2 2 2 4" xfId="8638" xr:uid="{00000000-0005-0000-0000-0000F42B0000}"/>
    <cellStyle name="Normal 6 4 2 3 5 2 2 3" xfId="3183" xr:uid="{00000000-0005-0000-0000-0000F52B0000}"/>
    <cellStyle name="Normal 6 4 2 3 5 2 2 3 2" xfId="9631" xr:uid="{00000000-0005-0000-0000-0000F62B0000}"/>
    <cellStyle name="Normal 6 4 2 3 5 2 2 4" xfId="5576" xr:uid="{00000000-0005-0000-0000-0000F72B0000}"/>
    <cellStyle name="Normal 6 4 2 3 5 2 2 4 2" xfId="11400" xr:uid="{00000000-0005-0000-0000-0000F82B0000}"/>
    <cellStyle name="Normal 6 4 2 3 5 2 2 5" xfId="7862" xr:uid="{00000000-0005-0000-0000-0000F92B0000}"/>
    <cellStyle name="Normal 6 4 2 3 5 2 3" xfId="1175" xr:uid="{00000000-0005-0000-0000-0000FA2B0000}"/>
    <cellStyle name="Normal 6 4 2 3 5 2 3 2" xfId="2245" xr:uid="{00000000-0005-0000-0000-0000FB2B0000}"/>
    <cellStyle name="Normal 6 4 2 3 5 2 3 2 2" xfId="4638" xr:uid="{00000000-0005-0000-0000-0000FC2B0000}"/>
    <cellStyle name="Normal 6 4 2 3 5 2 3 2 2 2" xfId="10666" xr:uid="{00000000-0005-0000-0000-0000FD2B0000}"/>
    <cellStyle name="Normal 6 4 2 3 5 2 3 2 3" xfId="7031" xr:uid="{00000000-0005-0000-0000-0000FE2B0000}"/>
    <cellStyle name="Normal 6 4 2 3 5 2 3 2 3 2" xfId="12435" xr:uid="{00000000-0005-0000-0000-0000FF2B0000}"/>
    <cellStyle name="Normal 6 4 2 3 5 2 3 2 4" xfId="8897" xr:uid="{00000000-0005-0000-0000-0000002C0000}"/>
    <cellStyle name="Normal 6 4 2 3 5 2 3 3" xfId="3568" xr:uid="{00000000-0005-0000-0000-0000012C0000}"/>
    <cellStyle name="Normal 6 4 2 3 5 2 3 3 2" xfId="9890" xr:uid="{00000000-0005-0000-0000-0000022C0000}"/>
    <cellStyle name="Normal 6 4 2 3 5 2 3 4" xfId="5961" xr:uid="{00000000-0005-0000-0000-0000032C0000}"/>
    <cellStyle name="Normal 6 4 2 3 5 2 3 4 2" xfId="11659" xr:uid="{00000000-0005-0000-0000-0000042C0000}"/>
    <cellStyle name="Normal 6 4 2 3 5 2 3 5" xfId="8121" xr:uid="{00000000-0005-0000-0000-0000052C0000}"/>
    <cellStyle name="Normal 6 4 2 3 5 2 4" xfId="1559" xr:uid="{00000000-0005-0000-0000-0000062C0000}"/>
    <cellStyle name="Normal 6 4 2 3 5 2 4 2" xfId="3952" xr:uid="{00000000-0005-0000-0000-0000072C0000}"/>
    <cellStyle name="Normal 6 4 2 3 5 2 4 2 2" xfId="10148" xr:uid="{00000000-0005-0000-0000-0000082C0000}"/>
    <cellStyle name="Normal 6 4 2 3 5 2 4 3" xfId="6345" xr:uid="{00000000-0005-0000-0000-0000092C0000}"/>
    <cellStyle name="Normal 6 4 2 3 5 2 4 3 2" xfId="11917" xr:uid="{00000000-0005-0000-0000-00000A2C0000}"/>
    <cellStyle name="Normal 6 4 2 3 5 2 4 4" xfId="8379" xr:uid="{00000000-0005-0000-0000-00000B2C0000}"/>
    <cellStyle name="Normal 6 4 2 3 5 2 5" xfId="2882" xr:uid="{00000000-0005-0000-0000-00000C2C0000}"/>
    <cellStyle name="Normal 6 4 2 3 5 2 5 2" xfId="9372" xr:uid="{00000000-0005-0000-0000-00000D2C0000}"/>
    <cellStyle name="Normal 6 4 2 3 5 2 6" xfId="5275" xr:uid="{00000000-0005-0000-0000-00000E2C0000}"/>
    <cellStyle name="Normal 6 4 2 3 5 2 6 2" xfId="11141" xr:uid="{00000000-0005-0000-0000-00000F2C0000}"/>
    <cellStyle name="Normal 6 4 2 3 5 2 7" xfId="7603" xr:uid="{00000000-0005-0000-0000-0000102C0000}"/>
    <cellStyle name="Normal 6 4 2 3 5 3" xfId="662" xr:uid="{00000000-0005-0000-0000-0000112C0000}"/>
    <cellStyle name="Normal 6 4 2 3 5 3 2" xfId="1732" xr:uid="{00000000-0005-0000-0000-0000122C0000}"/>
    <cellStyle name="Normal 6 4 2 3 5 3 2 2" xfId="4125" xr:uid="{00000000-0005-0000-0000-0000132C0000}"/>
    <cellStyle name="Normal 6 4 2 3 5 3 2 2 2" xfId="10297" xr:uid="{00000000-0005-0000-0000-0000142C0000}"/>
    <cellStyle name="Normal 6 4 2 3 5 3 2 3" xfId="6518" xr:uid="{00000000-0005-0000-0000-0000152C0000}"/>
    <cellStyle name="Normal 6 4 2 3 5 3 2 3 2" xfId="12066" xr:uid="{00000000-0005-0000-0000-0000162C0000}"/>
    <cellStyle name="Normal 6 4 2 3 5 3 2 4" xfId="8528" xr:uid="{00000000-0005-0000-0000-0000172C0000}"/>
    <cellStyle name="Normal 6 4 2 3 5 3 3" xfId="3055" xr:uid="{00000000-0005-0000-0000-0000182C0000}"/>
    <cellStyle name="Normal 6 4 2 3 5 3 3 2" xfId="9521" xr:uid="{00000000-0005-0000-0000-0000192C0000}"/>
    <cellStyle name="Normal 6 4 2 3 5 3 4" xfId="5448" xr:uid="{00000000-0005-0000-0000-00001A2C0000}"/>
    <cellStyle name="Normal 6 4 2 3 5 3 4 2" xfId="11290" xr:uid="{00000000-0005-0000-0000-00001B2C0000}"/>
    <cellStyle name="Normal 6 4 2 3 5 3 5" xfId="7752" xr:uid="{00000000-0005-0000-0000-00001C2C0000}"/>
    <cellStyle name="Normal 6 4 2 3 5 4" xfId="1047" xr:uid="{00000000-0005-0000-0000-00001D2C0000}"/>
    <cellStyle name="Normal 6 4 2 3 5 4 2" xfId="2117" xr:uid="{00000000-0005-0000-0000-00001E2C0000}"/>
    <cellStyle name="Normal 6 4 2 3 5 4 2 2" xfId="4510" xr:uid="{00000000-0005-0000-0000-00001F2C0000}"/>
    <cellStyle name="Normal 6 4 2 3 5 4 2 2 2" xfId="10556" xr:uid="{00000000-0005-0000-0000-0000202C0000}"/>
    <cellStyle name="Normal 6 4 2 3 5 4 2 3" xfId="6903" xr:uid="{00000000-0005-0000-0000-0000212C0000}"/>
    <cellStyle name="Normal 6 4 2 3 5 4 2 3 2" xfId="12325" xr:uid="{00000000-0005-0000-0000-0000222C0000}"/>
    <cellStyle name="Normal 6 4 2 3 5 4 2 4" xfId="8787" xr:uid="{00000000-0005-0000-0000-0000232C0000}"/>
    <cellStyle name="Normal 6 4 2 3 5 4 3" xfId="3440" xr:uid="{00000000-0005-0000-0000-0000242C0000}"/>
    <cellStyle name="Normal 6 4 2 3 5 4 3 2" xfId="9780" xr:uid="{00000000-0005-0000-0000-0000252C0000}"/>
    <cellStyle name="Normal 6 4 2 3 5 4 4" xfId="5833" xr:uid="{00000000-0005-0000-0000-0000262C0000}"/>
    <cellStyle name="Normal 6 4 2 3 5 4 4 2" xfId="11549" xr:uid="{00000000-0005-0000-0000-0000272C0000}"/>
    <cellStyle name="Normal 6 4 2 3 5 4 5" xfId="8011" xr:uid="{00000000-0005-0000-0000-0000282C0000}"/>
    <cellStyle name="Normal 6 4 2 3 5 5" xfId="1431" xr:uid="{00000000-0005-0000-0000-0000292C0000}"/>
    <cellStyle name="Normal 6 4 2 3 5 5 2" xfId="3824" xr:uid="{00000000-0005-0000-0000-00002A2C0000}"/>
    <cellStyle name="Normal 6 4 2 3 5 5 2 2" xfId="10038" xr:uid="{00000000-0005-0000-0000-00002B2C0000}"/>
    <cellStyle name="Normal 6 4 2 3 5 5 3" xfId="6217" xr:uid="{00000000-0005-0000-0000-00002C2C0000}"/>
    <cellStyle name="Normal 6 4 2 3 5 5 3 2" xfId="11807" xr:uid="{00000000-0005-0000-0000-00002D2C0000}"/>
    <cellStyle name="Normal 6 4 2 3 5 5 4" xfId="8269" xr:uid="{00000000-0005-0000-0000-00002E2C0000}"/>
    <cellStyle name="Normal 6 4 2 3 5 6" xfId="358" xr:uid="{00000000-0005-0000-0000-00002F2C0000}"/>
    <cellStyle name="Normal 6 4 2 3 5 6 2" xfId="2754" xr:uid="{00000000-0005-0000-0000-0000302C0000}"/>
    <cellStyle name="Normal 6 4 2 3 5 6 2 2" xfId="9262" xr:uid="{00000000-0005-0000-0000-0000312C0000}"/>
    <cellStyle name="Normal 6 4 2 3 5 6 3" xfId="5147" xr:uid="{00000000-0005-0000-0000-0000322C0000}"/>
    <cellStyle name="Normal 6 4 2 3 5 6 3 2" xfId="11031" xr:uid="{00000000-0005-0000-0000-0000332C0000}"/>
    <cellStyle name="Normal 6 4 2 3 5 6 4" xfId="7493" xr:uid="{00000000-0005-0000-0000-0000342C0000}"/>
    <cellStyle name="Normal 6 4 2 3 5 7" xfId="2499" xr:uid="{00000000-0005-0000-0000-0000352C0000}"/>
    <cellStyle name="Normal 6 4 2 3 5 7 2" xfId="9043" xr:uid="{00000000-0005-0000-0000-0000362C0000}"/>
    <cellStyle name="Normal 6 4 2 3 5 8" xfId="4892" xr:uid="{00000000-0005-0000-0000-0000372C0000}"/>
    <cellStyle name="Normal 6 4 2 3 5 8 2" xfId="10812" xr:uid="{00000000-0005-0000-0000-0000382C0000}"/>
    <cellStyle name="Normal 6 4 2 3 5 9" xfId="7274" xr:uid="{00000000-0005-0000-0000-0000392C0000}"/>
    <cellStyle name="Normal 6 4 2 3 6" xfId="185" xr:uid="{00000000-0005-0000-0000-00003A2C0000}"/>
    <cellStyle name="Normal 6 4 2 3 6 2" xfId="704" xr:uid="{00000000-0005-0000-0000-00003B2C0000}"/>
    <cellStyle name="Normal 6 4 2 3 6 2 2" xfId="1774" xr:uid="{00000000-0005-0000-0000-00003C2C0000}"/>
    <cellStyle name="Normal 6 4 2 3 6 2 2 2" xfId="4167" xr:uid="{00000000-0005-0000-0000-00003D2C0000}"/>
    <cellStyle name="Normal 6 4 2 3 6 2 2 2 2" xfId="10333" xr:uid="{00000000-0005-0000-0000-00003E2C0000}"/>
    <cellStyle name="Normal 6 4 2 3 6 2 2 3" xfId="6560" xr:uid="{00000000-0005-0000-0000-00003F2C0000}"/>
    <cellStyle name="Normal 6 4 2 3 6 2 2 3 2" xfId="12102" xr:uid="{00000000-0005-0000-0000-0000402C0000}"/>
    <cellStyle name="Normal 6 4 2 3 6 2 2 4" xfId="8564" xr:uid="{00000000-0005-0000-0000-0000412C0000}"/>
    <cellStyle name="Normal 6 4 2 3 6 2 3" xfId="3097" xr:uid="{00000000-0005-0000-0000-0000422C0000}"/>
    <cellStyle name="Normal 6 4 2 3 6 2 3 2" xfId="9557" xr:uid="{00000000-0005-0000-0000-0000432C0000}"/>
    <cellStyle name="Normal 6 4 2 3 6 2 4" xfId="5490" xr:uid="{00000000-0005-0000-0000-0000442C0000}"/>
    <cellStyle name="Normal 6 4 2 3 6 2 4 2" xfId="11326" xr:uid="{00000000-0005-0000-0000-0000452C0000}"/>
    <cellStyle name="Normal 6 4 2 3 6 2 5" xfId="7788" xr:uid="{00000000-0005-0000-0000-0000462C0000}"/>
    <cellStyle name="Normal 6 4 2 3 6 3" xfId="1089" xr:uid="{00000000-0005-0000-0000-0000472C0000}"/>
    <cellStyle name="Normal 6 4 2 3 6 3 2" xfId="2159" xr:uid="{00000000-0005-0000-0000-0000482C0000}"/>
    <cellStyle name="Normal 6 4 2 3 6 3 2 2" xfId="4552" xr:uid="{00000000-0005-0000-0000-0000492C0000}"/>
    <cellStyle name="Normal 6 4 2 3 6 3 2 2 2" xfId="10592" xr:uid="{00000000-0005-0000-0000-00004A2C0000}"/>
    <cellStyle name="Normal 6 4 2 3 6 3 2 3" xfId="6945" xr:uid="{00000000-0005-0000-0000-00004B2C0000}"/>
    <cellStyle name="Normal 6 4 2 3 6 3 2 3 2" xfId="12361" xr:uid="{00000000-0005-0000-0000-00004C2C0000}"/>
    <cellStyle name="Normal 6 4 2 3 6 3 2 4" xfId="8823" xr:uid="{00000000-0005-0000-0000-00004D2C0000}"/>
    <cellStyle name="Normal 6 4 2 3 6 3 3" xfId="3482" xr:uid="{00000000-0005-0000-0000-00004E2C0000}"/>
    <cellStyle name="Normal 6 4 2 3 6 3 3 2" xfId="9816" xr:uid="{00000000-0005-0000-0000-00004F2C0000}"/>
    <cellStyle name="Normal 6 4 2 3 6 3 4" xfId="5875" xr:uid="{00000000-0005-0000-0000-0000502C0000}"/>
    <cellStyle name="Normal 6 4 2 3 6 3 4 2" xfId="11585" xr:uid="{00000000-0005-0000-0000-0000512C0000}"/>
    <cellStyle name="Normal 6 4 2 3 6 3 5" xfId="8047" xr:uid="{00000000-0005-0000-0000-0000522C0000}"/>
    <cellStyle name="Normal 6 4 2 3 6 4" xfId="1473" xr:uid="{00000000-0005-0000-0000-0000532C0000}"/>
    <cellStyle name="Normal 6 4 2 3 6 4 2" xfId="3866" xr:uid="{00000000-0005-0000-0000-0000542C0000}"/>
    <cellStyle name="Normal 6 4 2 3 6 4 2 2" xfId="10074" xr:uid="{00000000-0005-0000-0000-0000552C0000}"/>
    <cellStyle name="Normal 6 4 2 3 6 4 3" xfId="6259" xr:uid="{00000000-0005-0000-0000-0000562C0000}"/>
    <cellStyle name="Normal 6 4 2 3 6 4 3 2" xfId="11843" xr:uid="{00000000-0005-0000-0000-0000572C0000}"/>
    <cellStyle name="Normal 6 4 2 3 6 4 4" xfId="8305" xr:uid="{00000000-0005-0000-0000-0000582C0000}"/>
    <cellStyle name="Normal 6 4 2 3 6 5" xfId="401" xr:uid="{00000000-0005-0000-0000-0000592C0000}"/>
    <cellStyle name="Normal 6 4 2 3 6 5 2" xfId="2796" xr:uid="{00000000-0005-0000-0000-00005A2C0000}"/>
    <cellStyle name="Normal 6 4 2 3 6 5 2 2" xfId="9298" xr:uid="{00000000-0005-0000-0000-00005B2C0000}"/>
    <cellStyle name="Normal 6 4 2 3 6 5 3" xfId="5189" xr:uid="{00000000-0005-0000-0000-00005C2C0000}"/>
    <cellStyle name="Normal 6 4 2 3 6 5 3 2" xfId="11067" xr:uid="{00000000-0005-0000-0000-00005D2C0000}"/>
    <cellStyle name="Normal 6 4 2 3 6 5 4" xfId="7529" xr:uid="{00000000-0005-0000-0000-00005E2C0000}"/>
    <cellStyle name="Normal 6 4 2 3 6 6" xfId="2583" xr:uid="{00000000-0005-0000-0000-00005F2C0000}"/>
    <cellStyle name="Normal 6 4 2 3 6 6 2" xfId="9115" xr:uid="{00000000-0005-0000-0000-0000602C0000}"/>
    <cellStyle name="Normal 6 4 2 3 6 7" xfId="4976" xr:uid="{00000000-0005-0000-0000-0000612C0000}"/>
    <cellStyle name="Normal 6 4 2 3 6 7 2" xfId="10884" xr:uid="{00000000-0005-0000-0000-0000622C0000}"/>
    <cellStyle name="Normal 6 4 2 3 6 8" xfId="7346" xr:uid="{00000000-0005-0000-0000-0000632C0000}"/>
    <cellStyle name="Normal 6 4 2 3 7" xfId="531" xr:uid="{00000000-0005-0000-0000-0000642C0000}"/>
    <cellStyle name="Normal 6 4 2 3 7 2" xfId="834" xr:uid="{00000000-0005-0000-0000-0000652C0000}"/>
    <cellStyle name="Normal 6 4 2 3 7 2 2" xfId="1904" xr:uid="{00000000-0005-0000-0000-0000662C0000}"/>
    <cellStyle name="Normal 6 4 2 3 7 2 2 2" xfId="4297" xr:uid="{00000000-0005-0000-0000-0000672C0000}"/>
    <cellStyle name="Normal 6 4 2 3 7 2 2 2 2" xfId="10445" xr:uid="{00000000-0005-0000-0000-0000682C0000}"/>
    <cellStyle name="Normal 6 4 2 3 7 2 2 3" xfId="6690" xr:uid="{00000000-0005-0000-0000-0000692C0000}"/>
    <cellStyle name="Normal 6 4 2 3 7 2 2 3 2" xfId="12214" xr:uid="{00000000-0005-0000-0000-00006A2C0000}"/>
    <cellStyle name="Normal 6 4 2 3 7 2 2 4" xfId="8676" xr:uid="{00000000-0005-0000-0000-00006B2C0000}"/>
    <cellStyle name="Normal 6 4 2 3 7 2 3" xfId="3227" xr:uid="{00000000-0005-0000-0000-00006C2C0000}"/>
    <cellStyle name="Normal 6 4 2 3 7 2 3 2" xfId="9669" xr:uid="{00000000-0005-0000-0000-00006D2C0000}"/>
    <cellStyle name="Normal 6 4 2 3 7 2 4" xfId="5620" xr:uid="{00000000-0005-0000-0000-00006E2C0000}"/>
    <cellStyle name="Normal 6 4 2 3 7 2 4 2" xfId="11438" xr:uid="{00000000-0005-0000-0000-00006F2C0000}"/>
    <cellStyle name="Normal 6 4 2 3 7 2 5" xfId="7900" xr:uid="{00000000-0005-0000-0000-0000702C0000}"/>
    <cellStyle name="Normal 6 4 2 3 7 3" xfId="1219" xr:uid="{00000000-0005-0000-0000-0000712C0000}"/>
    <cellStyle name="Normal 6 4 2 3 7 3 2" xfId="2289" xr:uid="{00000000-0005-0000-0000-0000722C0000}"/>
    <cellStyle name="Normal 6 4 2 3 7 3 2 2" xfId="4682" xr:uid="{00000000-0005-0000-0000-0000732C0000}"/>
    <cellStyle name="Normal 6 4 2 3 7 3 2 2 2" xfId="10704" xr:uid="{00000000-0005-0000-0000-0000742C0000}"/>
    <cellStyle name="Normal 6 4 2 3 7 3 2 3" xfId="7075" xr:uid="{00000000-0005-0000-0000-0000752C0000}"/>
    <cellStyle name="Normal 6 4 2 3 7 3 2 3 2" xfId="12473" xr:uid="{00000000-0005-0000-0000-0000762C0000}"/>
    <cellStyle name="Normal 6 4 2 3 7 3 2 4" xfId="8935" xr:uid="{00000000-0005-0000-0000-0000772C0000}"/>
    <cellStyle name="Normal 6 4 2 3 7 3 3" xfId="3612" xr:uid="{00000000-0005-0000-0000-0000782C0000}"/>
    <cellStyle name="Normal 6 4 2 3 7 3 3 2" xfId="9928" xr:uid="{00000000-0005-0000-0000-0000792C0000}"/>
    <cellStyle name="Normal 6 4 2 3 7 3 4" xfId="6005" xr:uid="{00000000-0005-0000-0000-00007A2C0000}"/>
    <cellStyle name="Normal 6 4 2 3 7 3 4 2" xfId="11697" xr:uid="{00000000-0005-0000-0000-00007B2C0000}"/>
    <cellStyle name="Normal 6 4 2 3 7 3 5" xfId="8159" xr:uid="{00000000-0005-0000-0000-00007C2C0000}"/>
    <cellStyle name="Normal 6 4 2 3 7 4" xfId="1603" xr:uid="{00000000-0005-0000-0000-00007D2C0000}"/>
    <cellStyle name="Normal 6 4 2 3 7 4 2" xfId="3996" xr:uid="{00000000-0005-0000-0000-00007E2C0000}"/>
    <cellStyle name="Normal 6 4 2 3 7 4 2 2" xfId="10186" xr:uid="{00000000-0005-0000-0000-00007F2C0000}"/>
    <cellStyle name="Normal 6 4 2 3 7 4 3" xfId="6389" xr:uid="{00000000-0005-0000-0000-0000802C0000}"/>
    <cellStyle name="Normal 6 4 2 3 7 4 3 2" xfId="11955" xr:uid="{00000000-0005-0000-0000-0000812C0000}"/>
    <cellStyle name="Normal 6 4 2 3 7 4 4" xfId="8417" xr:uid="{00000000-0005-0000-0000-0000822C0000}"/>
    <cellStyle name="Normal 6 4 2 3 7 5" xfId="2926" xr:uid="{00000000-0005-0000-0000-0000832C0000}"/>
    <cellStyle name="Normal 6 4 2 3 7 5 2" xfId="9410" xr:uid="{00000000-0005-0000-0000-0000842C0000}"/>
    <cellStyle name="Normal 6 4 2 3 7 6" xfId="5319" xr:uid="{00000000-0005-0000-0000-0000852C0000}"/>
    <cellStyle name="Normal 6 4 2 3 7 6 2" xfId="11179" xr:uid="{00000000-0005-0000-0000-0000862C0000}"/>
    <cellStyle name="Normal 6 4 2 3 7 7" xfId="7641" xr:uid="{00000000-0005-0000-0000-0000872C0000}"/>
    <cellStyle name="Normal 6 4 2 3 8" xfId="576" xr:uid="{00000000-0005-0000-0000-0000882C0000}"/>
    <cellStyle name="Normal 6 4 2 3 8 2" xfId="1646" xr:uid="{00000000-0005-0000-0000-0000892C0000}"/>
    <cellStyle name="Normal 6 4 2 3 8 2 2" xfId="4039" xr:uid="{00000000-0005-0000-0000-00008A2C0000}"/>
    <cellStyle name="Normal 6 4 2 3 8 2 2 2" xfId="10223" xr:uid="{00000000-0005-0000-0000-00008B2C0000}"/>
    <cellStyle name="Normal 6 4 2 3 8 2 3" xfId="6432" xr:uid="{00000000-0005-0000-0000-00008C2C0000}"/>
    <cellStyle name="Normal 6 4 2 3 8 2 3 2" xfId="11992" xr:uid="{00000000-0005-0000-0000-00008D2C0000}"/>
    <cellStyle name="Normal 6 4 2 3 8 2 4" xfId="8454" xr:uid="{00000000-0005-0000-0000-00008E2C0000}"/>
    <cellStyle name="Normal 6 4 2 3 8 3" xfId="2969" xr:uid="{00000000-0005-0000-0000-00008F2C0000}"/>
    <cellStyle name="Normal 6 4 2 3 8 3 2" xfId="9447" xr:uid="{00000000-0005-0000-0000-0000902C0000}"/>
    <cellStyle name="Normal 6 4 2 3 8 4" xfId="5362" xr:uid="{00000000-0005-0000-0000-0000912C0000}"/>
    <cellStyle name="Normal 6 4 2 3 8 4 2" xfId="11216" xr:uid="{00000000-0005-0000-0000-0000922C0000}"/>
    <cellStyle name="Normal 6 4 2 3 8 5" xfId="7678" xr:uid="{00000000-0005-0000-0000-0000932C0000}"/>
    <cellStyle name="Normal 6 4 2 3 9" xfId="961" xr:uid="{00000000-0005-0000-0000-0000942C0000}"/>
    <cellStyle name="Normal 6 4 2 3 9 2" xfId="2031" xr:uid="{00000000-0005-0000-0000-0000952C0000}"/>
    <cellStyle name="Normal 6 4 2 3 9 2 2" xfId="4424" xr:uid="{00000000-0005-0000-0000-0000962C0000}"/>
    <cellStyle name="Normal 6 4 2 3 9 2 2 2" xfId="10482" xr:uid="{00000000-0005-0000-0000-0000972C0000}"/>
    <cellStyle name="Normal 6 4 2 3 9 2 3" xfId="6817" xr:uid="{00000000-0005-0000-0000-0000982C0000}"/>
    <cellStyle name="Normal 6 4 2 3 9 2 3 2" xfId="12251" xr:uid="{00000000-0005-0000-0000-0000992C0000}"/>
    <cellStyle name="Normal 6 4 2 3 9 2 4" xfId="8713" xr:uid="{00000000-0005-0000-0000-00009A2C0000}"/>
    <cellStyle name="Normal 6 4 2 3 9 3" xfId="3354" xr:uid="{00000000-0005-0000-0000-00009B2C0000}"/>
    <cellStyle name="Normal 6 4 2 3 9 3 2" xfId="9706" xr:uid="{00000000-0005-0000-0000-00009C2C0000}"/>
    <cellStyle name="Normal 6 4 2 3 9 4" xfId="5747" xr:uid="{00000000-0005-0000-0000-00009D2C0000}"/>
    <cellStyle name="Normal 6 4 2 3 9 4 2" xfId="11475" xr:uid="{00000000-0005-0000-0000-00009E2C0000}"/>
    <cellStyle name="Normal 6 4 2 3 9 5" xfId="7937" xr:uid="{00000000-0005-0000-0000-00009F2C0000}"/>
    <cellStyle name="Normal 6 4 2 4" xfId="32" xr:uid="{00000000-0005-0000-0000-0000A02C0000}"/>
    <cellStyle name="Normal 6 4 2 4 10" xfId="2430" xr:uid="{00000000-0005-0000-0000-0000A12C0000}"/>
    <cellStyle name="Normal 6 4 2 4 10 2" xfId="8983" xr:uid="{00000000-0005-0000-0000-0000A22C0000}"/>
    <cellStyle name="Normal 6 4 2 4 11" xfId="4823" xr:uid="{00000000-0005-0000-0000-0000A32C0000}"/>
    <cellStyle name="Normal 6 4 2 4 11 2" xfId="10752" xr:uid="{00000000-0005-0000-0000-0000A42C0000}"/>
    <cellStyle name="Normal 6 4 2 4 12" xfId="7214" xr:uid="{00000000-0005-0000-0000-0000A52C0000}"/>
    <cellStyle name="Normal 6 4 2 4 2" xfId="74" xr:uid="{00000000-0005-0000-0000-0000A62C0000}"/>
    <cellStyle name="Normal 6 4 2 4 2 2" xfId="158" xr:uid="{00000000-0005-0000-0000-0000A72C0000}"/>
    <cellStyle name="Normal 6 4 2 4 2 2 2" xfId="761" xr:uid="{00000000-0005-0000-0000-0000A82C0000}"/>
    <cellStyle name="Normal 6 4 2 4 2 2 2 2" xfId="1831" xr:uid="{00000000-0005-0000-0000-0000A92C0000}"/>
    <cellStyle name="Normal 6 4 2 4 2 2 2 2 2" xfId="4224" xr:uid="{00000000-0005-0000-0000-0000AA2C0000}"/>
    <cellStyle name="Normal 6 4 2 4 2 2 2 2 2 2" xfId="10381" xr:uid="{00000000-0005-0000-0000-0000AB2C0000}"/>
    <cellStyle name="Normal 6 4 2 4 2 2 2 2 3" xfId="6617" xr:uid="{00000000-0005-0000-0000-0000AC2C0000}"/>
    <cellStyle name="Normal 6 4 2 4 2 2 2 2 3 2" xfId="12150" xr:uid="{00000000-0005-0000-0000-0000AD2C0000}"/>
    <cellStyle name="Normal 6 4 2 4 2 2 2 2 4" xfId="8612" xr:uid="{00000000-0005-0000-0000-0000AE2C0000}"/>
    <cellStyle name="Normal 6 4 2 4 2 2 2 3" xfId="3154" xr:uid="{00000000-0005-0000-0000-0000AF2C0000}"/>
    <cellStyle name="Normal 6 4 2 4 2 2 2 3 2" xfId="9605" xr:uid="{00000000-0005-0000-0000-0000B02C0000}"/>
    <cellStyle name="Normal 6 4 2 4 2 2 2 4" xfId="5547" xr:uid="{00000000-0005-0000-0000-0000B12C0000}"/>
    <cellStyle name="Normal 6 4 2 4 2 2 2 4 2" xfId="11374" xr:uid="{00000000-0005-0000-0000-0000B22C0000}"/>
    <cellStyle name="Normal 6 4 2 4 2 2 2 5" xfId="7836" xr:uid="{00000000-0005-0000-0000-0000B32C0000}"/>
    <cellStyle name="Normal 6 4 2 4 2 2 3" xfId="1146" xr:uid="{00000000-0005-0000-0000-0000B42C0000}"/>
    <cellStyle name="Normal 6 4 2 4 2 2 3 2" xfId="2216" xr:uid="{00000000-0005-0000-0000-0000B52C0000}"/>
    <cellStyle name="Normal 6 4 2 4 2 2 3 2 2" xfId="4609" xr:uid="{00000000-0005-0000-0000-0000B62C0000}"/>
    <cellStyle name="Normal 6 4 2 4 2 2 3 2 2 2" xfId="10640" xr:uid="{00000000-0005-0000-0000-0000B72C0000}"/>
    <cellStyle name="Normal 6 4 2 4 2 2 3 2 3" xfId="7002" xr:uid="{00000000-0005-0000-0000-0000B82C0000}"/>
    <cellStyle name="Normal 6 4 2 4 2 2 3 2 3 2" xfId="12409" xr:uid="{00000000-0005-0000-0000-0000B92C0000}"/>
    <cellStyle name="Normal 6 4 2 4 2 2 3 2 4" xfId="8871" xr:uid="{00000000-0005-0000-0000-0000BA2C0000}"/>
    <cellStyle name="Normal 6 4 2 4 2 2 3 3" xfId="3539" xr:uid="{00000000-0005-0000-0000-0000BB2C0000}"/>
    <cellStyle name="Normal 6 4 2 4 2 2 3 3 2" xfId="9864" xr:uid="{00000000-0005-0000-0000-0000BC2C0000}"/>
    <cellStyle name="Normal 6 4 2 4 2 2 3 4" xfId="5932" xr:uid="{00000000-0005-0000-0000-0000BD2C0000}"/>
    <cellStyle name="Normal 6 4 2 4 2 2 3 4 2" xfId="11633" xr:uid="{00000000-0005-0000-0000-0000BE2C0000}"/>
    <cellStyle name="Normal 6 4 2 4 2 2 3 5" xfId="8095" xr:uid="{00000000-0005-0000-0000-0000BF2C0000}"/>
    <cellStyle name="Normal 6 4 2 4 2 2 4" xfId="1530" xr:uid="{00000000-0005-0000-0000-0000C02C0000}"/>
    <cellStyle name="Normal 6 4 2 4 2 2 4 2" xfId="3923" xr:uid="{00000000-0005-0000-0000-0000C12C0000}"/>
    <cellStyle name="Normal 6 4 2 4 2 2 4 2 2" xfId="10122" xr:uid="{00000000-0005-0000-0000-0000C22C0000}"/>
    <cellStyle name="Normal 6 4 2 4 2 2 4 3" xfId="6316" xr:uid="{00000000-0005-0000-0000-0000C32C0000}"/>
    <cellStyle name="Normal 6 4 2 4 2 2 4 3 2" xfId="11891" xr:uid="{00000000-0005-0000-0000-0000C42C0000}"/>
    <cellStyle name="Normal 6 4 2 4 2 2 4 4" xfId="8353" xr:uid="{00000000-0005-0000-0000-0000C52C0000}"/>
    <cellStyle name="Normal 6 4 2 4 2 2 5" xfId="458" xr:uid="{00000000-0005-0000-0000-0000C62C0000}"/>
    <cellStyle name="Normal 6 4 2 4 2 2 5 2" xfId="2853" xr:uid="{00000000-0005-0000-0000-0000C72C0000}"/>
    <cellStyle name="Normal 6 4 2 4 2 2 5 2 2" xfId="9346" xr:uid="{00000000-0005-0000-0000-0000C82C0000}"/>
    <cellStyle name="Normal 6 4 2 4 2 2 5 3" xfId="5246" xr:uid="{00000000-0005-0000-0000-0000C92C0000}"/>
    <cellStyle name="Normal 6 4 2 4 2 2 5 3 2" xfId="11115" xr:uid="{00000000-0005-0000-0000-0000CA2C0000}"/>
    <cellStyle name="Normal 6 4 2 4 2 2 5 4" xfId="7577" xr:uid="{00000000-0005-0000-0000-0000CB2C0000}"/>
    <cellStyle name="Normal 6 4 2 4 2 2 6" xfId="2556" xr:uid="{00000000-0005-0000-0000-0000CC2C0000}"/>
    <cellStyle name="Normal 6 4 2 4 2 2 6 2" xfId="9091" xr:uid="{00000000-0005-0000-0000-0000CD2C0000}"/>
    <cellStyle name="Normal 6 4 2 4 2 2 7" xfId="4949" xr:uid="{00000000-0005-0000-0000-0000CE2C0000}"/>
    <cellStyle name="Normal 6 4 2 4 2 2 7 2" xfId="10860" xr:uid="{00000000-0005-0000-0000-0000CF2C0000}"/>
    <cellStyle name="Normal 6 4 2 4 2 2 8" xfId="7322" xr:uid="{00000000-0005-0000-0000-0000D02C0000}"/>
    <cellStyle name="Normal 6 4 2 4 2 3" xfId="242" xr:uid="{00000000-0005-0000-0000-0000D12C0000}"/>
    <cellStyle name="Normal 6 4 2 4 2 3 2" xfId="1703" xr:uid="{00000000-0005-0000-0000-0000D22C0000}"/>
    <cellStyle name="Normal 6 4 2 4 2 3 2 2" xfId="4096" xr:uid="{00000000-0005-0000-0000-0000D32C0000}"/>
    <cellStyle name="Normal 6 4 2 4 2 3 2 2 2" xfId="10271" xr:uid="{00000000-0005-0000-0000-0000D42C0000}"/>
    <cellStyle name="Normal 6 4 2 4 2 3 2 3" xfId="6489" xr:uid="{00000000-0005-0000-0000-0000D52C0000}"/>
    <cellStyle name="Normal 6 4 2 4 2 3 2 3 2" xfId="12040" xr:uid="{00000000-0005-0000-0000-0000D62C0000}"/>
    <cellStyle name="Normal 6 4 2 4 2 3 2 4" xfId="8502" xr:uid="{00000000-0005-0000-0000-0000D72C0000}"/>
    <cellStyle name="Normal 6 4 2 4 2 3 3" xfId="633" xr:uid="{00000000-0005-0000-0000-0000D82C0000}"/>
    <cellStyle name="Normal 6 4 2 4 2 3 3 2" xfId="3026" xr:uid="{00000000-0005-0000-0000-0000D92C0000}"/>
    <cellStyle name="Normal 6 4 2 4 2 3 3 2 2" xfId="9495" xr:uid="{00000000-0005-0000-0000-0000DA2C0000}"/>
    <cellStyle name="Normal 6 4 2 4 2 3 3 3" xfId="5419" xr:uid="{00000000-0005-0000-0000-0000DB2C0000}"/>
    <cellStyle name="Normal 6 4 2 4 2 3 3 3 2" xfId="11264" xr:uid="{00000000-0005-0000-0000-0000DC2C0000}"/>
    <cellStyle name="Normal 6 4 2 4 2 3 3 4" xfId="7726" xr:uid="{00000000-0005-0000-0000-0000DD2C0000}"/>
    <cellStyle name="Normal 6 4 2 4 2 3 4" xfId="2640" xr:uid="{00000000-0005-0000-0000-0000DE2C0000}"/>
    <cellStyle name="Normal 6 4 2 4 2 3 4 2" xfId="9163" xr:uid="{00000000-0005-0000-0000-0000DF2C0000}"/>
    <cellStyle name="Normal 6 4 2 4 2 3 5" xfId="5033" xr:uid="{00000000-0005-0000-0000-0000E02C0000}"/>
    <cellStyle name="Normal 6 4 2 4 2 3 5 2" xfId="10932" xr:uid="{00000000-0005-0000-0000-0000E12C0000}"/>
    <cellStyle name="Normal 6 4 2 4 2 3 6" xfId="7394" xr:uid="{00000000-0005-0000-0000-0000E22C0000}"/>
    <cellStyle name="Normal 6 4 2 4 2 4" xfId="1018" xr:uid="{00000000-0005-0000-0000-0000E32C0000}"/>
    <cellStyle name="Normal 6 4 2 4 2 4 2" xfId="2088" xr:uid="{00000000-0005-0000-0000-0000E42C0000}"/>
    <cellStyle name="Normal 6 4 2 4 2 4 2 2" xfId="4481" xr:uid="{00000000-0005-0000-0000-0000E52C0000}"/>
    <cellStyle name="Normal 6 4 2 4 2 4 2 2 2" xfId="10530" xr:uid="{00000000-0005-0000-0000-0000E62C0000}"/>
    <cellStyle name="Normal 6 4 2 4 2 4 2 3" xfId="6874" xr:uid="{00000000-0005-0000-0000-0000E72C0000}"/>
    <cellStyle name="Normal 6 4 2 4 2 4 2 3 2" xfId="12299" xr:uid="{00000000-0005-0000-0000-0000E82C0000}"/>
    <cellStyle name="Normal 6 4 2 4 2 4 2 4" xfId="8761" xr:uid="{00000000-0005-0000-0000-0000E92C0000}"/>
    <cellStyle name="Normal 6 4 2 4 2 4 3" xfId="3411" xr:uid="{00000000-0005-0000-0000-0000EA2C0000}"/>
    <cellStyle name="Normal 6 4 2 4 2 4 3 2" xfId="9754" xr:uid="{00000000-0005-0000-0000-0000EB2C0000}"/>
    <cellStyle name="Normal 6 4 2 4 2 4 4" xfId="5804" xr:uid="{00000000-0005-0000-0000-0000EC2C0000}"/>
    <cellStyle name="Normal 6 4 2 4 2 4 4 2" xfId="11523" xr:uid="{00000000-0005-0000-0000-0000ED2C0000}"/>
    <cellStyle name="Normal 6 4 2 4 2 4 5" xfId="7985" xr:uid="{00000000-0005-0000-0000-0000EE2C0000}"/>
    <cellStyle name="Normal 6 4 2 4 2 5" xfId="1402" xr:uid="{00000000-0005-0000-0000-0000EF2C0000}"/>
    <cellStyle name="Normal 6 4 2 4 2 5 2" xfId="3795" xr:uid="{00000000-0005-0000-0000-0000F02C0000}"/>
    <cellStyle name="Normal 6 4 2 4 2 5 2 2" xfId="10012" xr:uid="{00000000-0005-0000-0000-0000F12C0000}"/>
    <cellStyle name="Normal 6 4 2 4 2 5 3" xfId="6188" xr:uid="{00000000-0005-0000-0000-0000F22C0000}"/>
    <cellStyle name="Normal 6 4 2 4 2 5 3 2" xfId="11781" xr:uid="{00000000-0005-0000-0000-0000F32C0000}"/>
    <cellStyle name="Normal 6 4 2 4 2 5 4" xfId="8243" xr:uid="{00000000-0005-0000-0000-0000F42C0000}"/>
    <cellStyle name="Normal 6 4 2 4 2 6" xfId="327" xr:uid="{00000000-0005-0000-0000-0000F52C0000}"/>
    <cellStyle name="Normal 6 4 2 4 2 6 2" xfId="2725" xr:uid="{00000000-0005-0000-0000-0000F62C0000}"/>
    <cellStyle name="Normal 6 4 2 4 2 6 2 2" xfId="9236" xr:uid="{00000000-0005-0000-0000-0000F72C0000}"/>
    <cellStyle name="Normal 6 4 2 4 2 6 3" xfId="5118" xr:uid="{00000000-0005-0000-0000-0000F82C0000}"/>
    <cellStyle name="Normal 6 4 2 4 2 6 3 2" xfId="11005" xr:uid="{00000000-0005-0000-0000-0000F92C0000}"/>
    <cellStyle name="Normal 6 4 2 4 2 6 4" xfId="7467" xr:uid="{00000000-0005-0000-0000-0000FA2C0000}"/>
    <cellStyle name="Normal 6 4 2 4 2 7" xfId="2472" xr:uid="{00000000-0005-0000-0000-0000FB2C0000}"/>
    <cellStyle name="Normal 6 4 2 4 2 7 2" xfId="9019" xr:uid="{00000000-0005-0000-0000-0000FC2C0000}"/>
    <cellStyle name="Normal 6 4 2 4 2 8" xfId="4865" xr:uid="{00000000-0005-0000-0000-0000FD2C0000}"/>
    <cellStyle name="Normal 6 4 2 4 2 8 2" xfId="10788" xr:uid="{00000000-0005-0000-0000-0000FE2C0000}"/>
    <cellStyle name="Normal 6 4 2 4 2 9" xfId="7250" xr:uid="{00000000-0005-0000-0000-0000FF2C0000}"/>
    <cellStyle name="Normal 6 4 2 4 3" xfId="116" xr:uid="{00000000-0005-0000-0000-0000002D0000}"/>
    <cellStyle name="Normal 6 4 2 4 3 2" xfId="502" xr:uid="{00000000-0005-0000-0000-0000012D0000}"/>
    <cellStyle name="Normal 6 4 2 4 3 2 2" xfId="805" xr:uid="{00000000-0005-0000-0000-0000022D0000}"/>
    <cellStyle name="Normal 6 4 2 4 3 2 2 2" xfId="1875" xr:uid="{00000000-0005-0000-0000-0000032D0000}"/>
    <cellStyle name="Normal 6 4 2 4 3 2 2 2 2" xfId="4268" xr:uid="{00000000-0005-0000-0000-0000042D0000}"/>
    <cellStyle name="Normal 6 4 2 4 3 2 2 2 2 2" xfId="10419" xr:uid="{00000000-0005-0000-0000-0000052D0000}"/>
    <cellStyle name="Normal 6 4 2 4 3 2 2 2 3" xfId="6661" xr:uid="{00000000-0005-0000-0000-0000062D0000}"/>
    <cellStyle name="Normal 6 4 2 4 3 2 2 2 3 2" xfId="12188" xr:uid="{00000000-0005-0000-0000-0000072D0000}"/>
    <cellStyle name="Normal 6 4 2 4 3 2 2 2 4" xfId="8650" xr:uid="{00000000-0005-0000-0000-0000082D0000}"/>
    <cellStyle name="Normal 6 4 2 4 3 2 2 3" xfId="3198" xr:uid="{00000000-0005-0000-0000-0000092D0000}"/>
    <cellStyle name="Normal 6 4 2 4 3 2 2 3 2" xfId="9643" xr:uid="{00000000-0005-0000-0000-00000A2D0000}"/>
    <cellStyle name="Normal 6 4 2 4 3 2 2 4" xfId="5591" xr:uid="{00000000-0005-0000-0000-00000B2D0000}"/>
    <cellStyle name="Normal 6 4 2 4 3 2 2 4 2" xfId="11412" xr:uid="{00000000-0005-0000-0000-00000C2D0000}"/>
    <cellStyle name="Normal 6 4 2 4 3 2 2 5" xfId="7874" xr:uid="{00000000-0005-0000-0000-00000D2D0000}"/>
    <cellStyle name="Normal 6 4 2 4 3 2 3" xfId="1190" xr:uid="{00000000-0005-0000-0000-00000E2D0000}"/>
    <cellStyle name="Normal 6 4 2 4 3 2 3 2" xfId="2260" xr:uid="{00000000-0005-0000-0000-00000F2D0000}"/>
    <cellStyle name="Normal 6 4 2 4 3 2 3 2 2" xfId="4653" xr:uid="{00000000-0005-0000-0000-0000102D0000}"/>
    <cellStyle name="Normal 6 4 2 4 3 2 3 2 2 2" xfId="10678" xr:uid="{00000000-0005-0000-0000-0000112D0000}"/>
    <cellStyle name="Normal 6 4 2 4 3 2 3 2 3" xfId="7046" xr:uid="{00000000-0005-0000-0000-0000122D0000}"/>
    <cellStyle name="Normal 6 4 2 4 3 2 3 2 3 2" xfId="12447" xr:uid="{00000000-0005-0000-0000-0000132D0000}"/>
    <cellStyle name="Normal 6 4 2 4 3 2 3 2 4" xfId="8909" xr:uid="{00000000-0005-0000-0000-0000142D0000}"/>
    <cellStyle name="Normal 6 4 2 4 3 2 3 3" xfId="3583" xr:uid="{00000000-0005-0000-0000-0000152D0000}"/>
    <cellStyle name="Normal 6 4 2 4 3 2 3 3 2" xfId="9902" xr:uid="{00000000-0005-0000-0000-0000162D0000}"/>
    <cellStyle name="Normal 6 4 2 4 3 2 3 4" xfId="5976" xr:uid="{00000000-0005-0000-0000-0000172D0000}"/>
    <cellStyle name="Normal 6 4 2 4 3 2 3 4 2" xfId="11671" xr:uid="{00000000-0005-0000-0000-0000182D0000}"/>
    <cellStyle name="Normal 6 4 2 4 3 2 3 5" xfId="8133" xr:uid="{00000000-0005-0000-0000-0000192D0000}"/>
    <cellStyle name="Normal 6 4 2 4 3 2 4" xfId="1574" xr:uid="{00000000-0005-0000-0000-00001A2D0000}"/>
    <cellStyle name="Normal 6 4 2 4 3 2 4 2" xfId="3967" xr:uid="{00000000-0005-0000-0000-00001B2D0000}"/>
    <cellStyle name="Normal 6 4 2 4 3 2 4 2 2" xfId="10160" xr:uid="{00000000-0005-0000-0000-00001C2D0000}"/>
    <cellStyle name="Normal 6 4 2 4 3 2 4 3" xfId="6360" xr:uid="{00000000-0005-0000-0000-00001D2D0000}"/>
    <cellStyle name="Normal 6 4 2 4 3 2 4 3 2" xfId="11929" xr:uid="{00000000-0005-0000-0000-00001E2D0000}"/>
    <cellStyle name="Normal 6 4 2 4 3 2 4 4" xfId="8391" xr:uid="{00000000-0005-0000-0000-00001F2D0000}"/>
    <cellStyle name="Normal 6 4 2 4 3 2 5" xfId="2897" xr:uid="{00000000-0005-0000-0000-0000202D0000}"/>
    <cellStyle name="Normal 6 4 2 4 3 2 5 2" xfId="9384" xr:uid="{00000000-0005-0000-0000-0000212D0000}"/>
    <cellStyle name="Normal 6 4 2 4 3 2 6" xfId="5290" xr:uid="{00000000-0005-0000-0000-0000222D0000}"/>
    <cellStyle name="Normal 6 4 2 4 3 2 6 2" xfId="11153" xr:uid="{00000000-0005-0000-0000-0000232D0000}"/>
    <cellStyle name="Normal 6 4 2 4 3 2 7" xfId="7615" xr:uid="{00000000-0005-0000-0000-0000242D0000}"/>
    <cellStyle name="Normal 6 4 2 4 3 3" xfId="677" xr:uid="{00000000-0005-0000-0000-0000252D0000}"/>
    <cellStyle name="Normal 6 4 2 4 3 3 2" xfId="1747" xr:uid="{00000000-0005-0000-0000-0000262D0000}"/>
    <cellStyle name="Normal 6 4 2 4 3 3 2 2" xfId="4140" xr:uid="{00000000-0005-0000-0000-0000272D0000}"/>
    <cellStyle name="Normal 6 4 2 4 3 3 2 2 2" xfId="10309" xr:uid="{00000000-0005-0000-0000-0000282D0000}"/>
    <cellStyle name="Normal 6 4 2 4 3 3 2 3" xfId="6533" xr:uid="{00000000-0005-0000-0000-0000292D0000}"/>
    <cellStyle name="Normal 6 4 2 4 3 3 2 3 2" xfId="12078" xr:uid="{00000000-0005-0000-0000-00002A2D0000}"/>
    <cellStyle name="Normal 6 4 2 4 3 3 2 4" xfId="8540" xr:uid="{00000000-0005-0000-0000-00002B2D0000}"/>
    <cellStyle name="Normal 6 4 2 4 3 3 3" xfId="3070" xr:uid="{00000000-0005-0000-0000-00002C2D0000}"/>
    <cellStyle name="Normal 6 4 2 4 3 3 3 2" xfId="9533" xr:uid="{00000000-0005-0000-0000-00002D2D0000}"/>
    <cellStyle name="Normal 6 4 2 4 3 3 4" xfId="5463" xr:uid="{00000000-0005-0000-0000-00002E2D0000}"/>
    <cellStyle name="Normal 6 4 2 4 3 3 4 2" xfId="11302" xr:uid="{00000000-0005-0000-0000-00002F2D0000}"/>
    <cellStyle name="Normal 6 4 2 4 3 3 5" xfId="7764" xr:uid="{00000000-0005-0000-0000-0000302D0000}"/>
    <cellStyle name="Normal 6 4 2 4 3 4" xfId="1062" xr:uid="{00000000-0005-0000-0000-0000312D0000}"/>
    <cellStyle name="Normal 6 4 2 4 3 4 2" xfId="2132" xr:uid="{00000000-0005-0000-0000-0000322D0000}"/>
    <cellStyle name="Normal 6 4 2 4 3 4 2 2" xfId="4525" xr:uid="{00000000-0005-0000-0000-0000332D0000}"/>
    <cellStyle name="Normal 6 4 2 4 3 4 2 2 2" xfId="10568" xr:uid="{00000000-0005-0000-0000-0000342D0000}"/>
    <cellStyle name="Normal 6 4 2 4 3 4 2 3" xfId="6918" xr:uid="{00000000-0005-0000-0000-0000352D0000}"/>
    <cellStyle name="Normal 6 4 2 4 3 4 2 3 2" xfId="12337" xr:uid="{00000000-0005-0000-0000-0000362D0000}"/>
    <cellStyle name="Normal 6 4 2 4 3 4 2 4" xfId="8799" xr:uid="{00000000-0005-0000-0000-0000372D0000}"/>
    <cellStyle name="Normal 6 4 2 4 3 4 3" xfId="3455" xr:uid="{00000000-0005-0000-0000-0000382D0000}"/>
    <cellStyle name="Normal 6 4 2 4 3 4 3 2" xfId="9792" xr:uid="{00000000-0005-0000-0000-0000392D0000}"/>
    <cellStyle name="Normal 6 4 2 4 3 4 4" xfId="5848" xr:uid="{00000000-0005-0000-0000-00003A2D0000}"/>
    <cellStyle name="Normal 6 4 2 4 3 4 4 2" xfId="11561" xr:uid="{00000000-0005-0000-0000-00003B2D0000}"/>
    <cellStyle name="Normal 6 4 2 4 3 4 5" xfId="8023" xr:uid="{00000000-0005-0000-0000-00003C2D0000}"/>
    <cellStyle name="Normal 6 4 2 4 3 5" xfId="1446" xr:uid="{00000000-0005-0000-0000-00003D2D0000}"/>
    <cellStyle name="Normal 6 4 2 4 3 5 2" xfId="3839" xr:uid="{00000000-0005-0000-0000-00003E2D0000}"/>
    <cellStyle name="Normal 6 4 2 4 3 5 2 2" xfId="10050" xr:uid="{00000000-0005-0000-0000-00003F2D0000}"/>
    <cellStyle name="Normal 6 4 2 4 3 5 3" xfId="6232" xr:uid="{00000000-0005-0000-0000-0000402D0000}"/>
    <cellStyle name="Normal 6 4 2 4 3 5 3 2" xfId="11819" xr:uid="{00000000-0005-0000-0000-0000412D0000}"/>
    <cellStyle name="Normal 6 4 2 4 3 5 4" xfId="8281" xr:uid="{00000000-0005-0000-0000-0000422D0000}"/>
    <cellStyle name="Normal 6 4 2 4 3 6" xfId="373" xr:uid="{00000000-0005-0000-0000-0000432D0000}"/>
    <cellStyle name="Normal 6 4 2 4 3 6 2" xfId="2769" xr:uid="{00000000-0005-0000-0000-0000442D0000}"/>
    <cellStyle name="Normal 6 4 2 4 3 6 2 2" xfId="9274" xr:uid="{00000000-0005-0000-0000-0000452D0000}"/>
    <cellStyle name="Normal 6 4 2 4 3 6 3" xfId="5162" xr:uid="{00000000-0005-0000-0000-0000462D0000}"/>
    <cellStyle name="Normal 6 4 2 4 3 6 3 2" xfId="11043" xr:uid="{00000000-0005-0000-0000-0000472D0000}"/>
    <cellStyle name="Normal 6 4 2 4 3 6 4" xfId="7505" xr:uid="{00000000-0005-0000-0000-0000482D0000}"/>
    <cellStyle name="Normal 6 4 2 4 3 7" xfId="2514" xr:uid="{00000000-0005-0000-0000-0000492D0000}"/>
    <cellStyle name="Normal 6 4 2 4 3 7 2" xfId="9055" xr:uid="{00000000-0005-0000-0000-00004A2D0000}"/>
    <cellStyle name="Normal 6 4 2 4 3 8" xfId="4907" xr:uid="{00000000-0005-0000-0000-00004B2D0000}"/>
    <cellStyle name="Normal 6 4 2 4 3 8 2" xfId="10824" xr:uid="{00000000-0005-0000-0000-00004C2D0000}"/>
    <cellStyle name="Normal 6 4 2 4 3 9" xfId="7286" xr:uid="{00000000-0005-0000-0000-00004D2D0000}"/>
    <cellStyle name="Normal 6 4 2 4 4" xfId="200" xr:uid="{00000000-0005-0000-0000-00004E2D0000}"/>
    <cellStyle name="Normal 6 4 2 4 4 2" xfId="719" xr:uid="{00000000-0005-0000-0000-00004F2D0000}"/>
    <cellStyle name="Normal 6 4 2 4 4 2 2" xfId="1789" xr:uid="{00000000-0005-0000-0000-0000502D0000}"/>
    <cellStyle name="Normal 6 4 2 4 4 2 2 2" xfId="4182" xr:uid="{00000000-0005-0000-0000-0000512D0000}"/>
    <cellStyle name="Normal 6 4 2 4 4 2 2 2 2" xfId="10345" xr:uid="{00000000-0005-0000-0000-0000522D0000}"/>
    <cellStyle name="Normal 6 4 2 4 4 2 2 3" xfId="6575" xr:uid="{00000000-0005-0000-0000-0000532D0000}"/>
    <cellStyle name="Normal 6 4 2 4 4 2 2 3 2" xfId="12114" xr:uid="{00000000-0005-0000-0000-0000542D0000}"/>
    <cellStyle name="Normal 6 4 2 4 4 2 2 4" xfId="8576" xr:uid="{00000000-0005-0000-0000-0000552D0000}"/>
    <cellStyle name="Normal 6 4 2 4 4 2 3" xfId="3112" xr:uid="{00000000-0005-0000-0000-0000562D0000}"/>
    <cellStyle name="Normal 6 4 2 4 4 2 3 2" xfId="9569" xr:uid="{00000000-0005-0000-0000-0000572D0000}"/>
    <cellStyle name="Normal 6 4 2 4 4 2 4" xfId="5505" xr:uid="{00000000-0005-0000-0000-0000582D0000}"/>
    <cellStyle name="Normal 6 4 2 4 4 2 4 2" xfId="11338" xr:uid="{00000000-0005-0000-0000-0000592D0000}"/>
    <cellStyle name="Normal 6 4 2 4 4 2 5" xfId="7800" xr:uid="{00000000-0005-0000-0000-00005A2D0000}"/>
    <cellStyle name="Normal 6 4 2 4 4 3" xfId="1104" xr:uid="{00000000-0005-0000-0000-00005B2D0000}"/>
    <cellStyle name="Normal 6 4 2 4 4 3 2" xfId="2174" xr:uid="{00000000-0005-0000-0000-00005C2D0000}"/>
    <cellStyle name="Normal 6 4 2 4 4 3 2 2" xfId="4567" xr:uid="{00000000-0005-0000-0000-00005D2D0000}"/>
    <cellStyle name="Normal 6 4 2 4 4 3 2 2 2" xfId="10604" xr:uid="{00000000-0005-0000-0000-00005E2D0000}"/>
    <cellStyle name="Normal 6 4 2 4 4 3 2 3" xfId="6960" xr:uid="{00000000-0005-0000-0000-00005F2D0000}"/>
    <cellStyle name="Normal 6 4 2 4 4 3 2 3 2" xfId="12373" xr:uid="{00000000-0005-0000-0000-0000602D0000}"/>
    <cellStyle name="Normal 6 4 2 4 4 3 2 4" xfId="8835" xr:uid="{00000000-0005-0000-0000-0000612D0000}"/>
    <cellStyle name="Normal 6 4 2 4 4 3 3" xfId="3497" xr:uid="{00000000-0005-0000-0000-0000622D0000}"/>
    <cellStyle name="Normal 6 4 2 4 4 3 3 2" xfId="9828" xr:uid="{00000000-0005-0000-0000-0000632D0000}"/>
    <cellStyle name="Normal 6 4 2 4 4 3 4" xfId="5890" xr:uid="{00000000-0005-0000-0000-0000642D0000}"/>
    <cellStyle name="Normal 6 4 2 4 4 3 4 2" xfId="11597" xr:uid="{00000000-0005-0000-0000-0000652D0000}"/>
    <cellStyle name="Normal 6 4 2 4 4 3 5" xfId="8059" xr:uid="{00000000-0005-0000-0000-0000662D0000}"/>
    <cellStyle name="Normal 6 4 2 4 4 4" xfId="1488" xr:uid="{00000000-0005-0000-0000-0000672D0000}"/>
    <cellStyle name="Normal 6 4 2 4 4 4 2" xfId="3881" xr:uid="{00000000-0005-0000-0000-0000682D0000}"/>
    <cellStyle name="Normal 6 4 2 4 4 4 2 2" xfId="10086" xr:uid="{00000000-0005-0000-0000-0000692D0000}"/>
    <cellStyle name="Normal 6 4 2 4 4 4 3" xfId="6274" xr:uid="{00000000-0005-0000-0000-00006A2D0000}"/>
    <cellStyle name="Normal 6 4 2 4 4 4 3 2" xfId="11855" xr:uid="{00000000-0005-0000-0000-00006B2D0000}"/>
    <cellStyle name="Normal 6 4 2 4 4 4 4" xfId="8317" xr:uid="{00000000-0005-0000-0000-00006C2D0000}"/>
    <cellStyle name="Normal 6 4 2 4 4 5" xfId="416" xr:uid="{00000000-0005-0000-0000-00006D2D0000}"/>
    <cellStyle name="Normal 6 4 2 4 4 5 2" xfId="2811" xr:uid="{00000000-0005-0000-0000-00006E2D0000}"/>
    <cellStyle name="Normal 6 4 2 4 4 5 2 2" xfId="9310" xr:uid="{00000000-0005-0000-0000-00006F2D0000}"/>
    <cellStyle name="Normal 6 4 2 4 4 5 3" xfId="5204" xr:uid="{00000000-0005-0000-0000-0000702D0000}"/>
    <cellStyle name="Normal 6 4 2 4 4 5 3 2" xfId="11079" xr:uid="{00000000-0005-0000-0000-0000712D0000}"/>
    <cellStyle name="Normal 6 4 2 4 4 5 4" xfId="7541" xr:uid="{00000000-0005-0000-0000-0000722D0000}"/>
    <cellStyle name="Normal 6 4 2 4 4 6" xfId="2598" xr:uid="{00000000-0005-0000-0000-0000732D0000}"/>
    <cellStyle name="Normal 6 4 2 4 4 6 2" xfId="9127" xr:uid="{00000000-0005-0000-0000-0000742D0000}"/>
    <cellStyle name="Normal 6 4 2 4 4 7" xfId="4991" xr:uid="{00000000-0005-0000-0000-0000752D0000}"/>
    <cellStyle name="Normal 6 4 2 4 4 7 2" xfId="10896" xr:uid="{00000000-0005-0000-0000-0000762D0000}"/>
    <cellStyle name="Normal 6 4 2 4 4 8" xfId="7358" xr:uid="{00000000-0005-0000-0000-0000772D0000}"/>
    <cellStyle name="Normal 6 4 2 4 5" xfId="546" xr:uid="{00000000-0005-0000-0000-0000782D0000}"/>
    <cellStyle name="Normal 6 4 2 4 5 2" xfId="849" xr:uid="{00000000-0005-0000-0000-0000792D0000}"/>
    <cellStyle name="Normal 6 4 2 4 5 2 2" xfId="1919" xr:uid="{00000000-0005-0000-0000-00007A2D0000}"/>
    <cellStyle name="Normal 6 4 2 4 5 2 2 2" xfId="4312" xr:uid="{00000000-0005-0000-0000-00007B2D0000}"/>
    <cellStyle name="Normal 6 4 2 4 5 2 2 2 2" xfId="10457" xr:uid="{00000000-0005-0000-0000-00007C2D0000}"/>
    <cellStyle name="Normal 6 4 2 4 5 2 2 3" xfId="6705" xr:uid="{00000000-0005-0000-0000-00007D2D0000}"/>
    <cellStyle name="Normal 6 4 2 4 5 2 2 3 2" xfId="12226" xr:uid="{00000000-0005-0000-0000-00007E2D0000}"/>
    <cellStyle name="Normal 6 4 2 4 5 2 2 4" xfId="8688" xr:uid="{00000000-0005-0000-0000-00007F2D0000}"/>
    <cellStyle name="Normal 6 4 2 4 5 2 3" xfId="3242" xr:uid="{00000000-0005-0000-0000-0000802D0000}"/>
    <cellStyle name="Normal 6 4 2 4 5 2 3 2" xfId="9681" xr:uid="{00000000-0005-0000-0000-0000812D0000}"/>
    <cellStyle name="Normal 6 4 2 4 5 2 4" xfId="5635" xr:uid="{00000000-0005-0000-0000-0000822D0000}"/>
    <cellStyle name="Normal 6 4 2 4 5 2 4 2" xfId="11450" xr:uid="{00000000-0005-0000-0000-0000832D0000}"/>
    <cellStyle name="Normal 6 4 2 4 5 2 5" xfId="7912" xr:uid="{00000000-0005-0000-0000-0000842D0000}"/>
    <cellStyle name="Normal 6 4 2 4 5 3" xfId="1234" xr:uid="{00000000-0005-0000-0000-0000852D0000}"/>
    <cellStyle name="Normal 6 4 2 4 5 3 2" xfId="2304" xr:uid="{00000000-0005-0000-0000-0000862D0000}"/>
    <cellStyle name="Normal 6 4 2 4 5 3 2 2" xfId="4697" xr:uid="{00000000-0005-0000-0000-0000872D0000}"/>
    <cellStyle name="Normal 6 4 2 4 5 3 2 2 2" xfId="10716" xr:uid="{00000000-0005-0000-0000-0000882D0000}"/>
    <cellStyle name="Normal 6 4 2 4 5 3 2 3" xfId="7090" xr:uid="{00000000-0005-0000-0000-0000892D0000}"/>
    <cellStyle name="Normal 6 4 2 4 5 3 2 3 2" xfId="12485" xr:uid="{00000000-0005-0000-0000-00008A2D0000}"/>
    <cellStyle name="Normal 6 4 2 4 5 3 2 4" xfId="8947" xr:uid="{00000000-0005-0000-0000-00008B2D0000}"/>
    <cellStyle name="Normal 6 4 2 4 5 3 3" xfId="3627" xr:uid="{00000000-0005-0000-0000-00008C2D0000}"/>
    <cellStyle name="Normal 6 4 2 4 5 3 3 2" xfId="9940" xr:uid="{00000000-0005-0000-0000-00008D2D0000}"/>
    <cellStyle name="Normal 6 4 2 4 5 3 4" xfId="6020" xr:uid="{00000000-0005-0000-0000-00008E2D0000}"/>
    <cellStyle name="Normal 6 4 2 4 5 3 4 2" xfId="11709" xr:uid="{00000000-0005-0000-0000-00008F2D0000}"/>
    <cellStyle name="Normal 6 4 2 4 5 3 5" xfId="8171" xr:uid="{00000000-0005-0000-0000-0000902D0000}"/>
    <cellStyle name="Normal 6 4 2 4 5 4" xfId="1618" xr:uid="{00000000-0005-0000-0000-0000912D0000}"/>
    <cellStyle name="Normal 6 4 2 4 5 4 2" xfId="4011" xr:uid="{00000000-0005-0000-0000-0000922D0000}"/>
    <cellStyle name="Normal 6 4 2 4 5 4 2 2" xfId="10198" xr:uid="{00000000-0005-0000-0000-0000932D0000}"/>
    <cellStyle name="Normal 6 4 2 4 5 4 3" xfId="6404" xr:uid="{00000000-0005-0000-0000-0000942D0000}"/>
    <cellStyle name="Normal 6 4 2 4 5 4 3 2" xfId="11967" xr:uid="{00000000-0005-0000-0000-0000952D0000}"/>
    <cellStyle name="Normal 6 4 2 4 5 4 4" xfId="8429" xr:uid="{00000000-0005-0000-0000-0000962D0000}"/>
    <cellStyle name="Normal 6 4 2 4 5 5" xfId="2941" xr:uid="{00000000-0005-0000-0000-0000972D0000}"/>
    <cellStyle name="Normal 6 4 2 4 5 5 2" xfId="9422" xr:uid="{00000000-0005-0000-0000-0000982D0000}"/>
    <cellStyle name="Normal 6 4 2 4 5 6" xfId="5334" xr:uid="{00000000-0005-0000-0000-0000992D0000}"/>
    <cellStyle name="Normal 6 4 2 4 5 6 2" xfId="11191" xr:uid="{00000000-0005-0000-0000-00009A2D0000}"/>
    <cellStyle name="Normal 6 4 2 4 5 7" xfId="7653" xr:uid="{00000000-0005-0000-0000-00009B2D0000}"/>
    <cellStyle name="Normal 6 4 2 4 6" xfId="591" xr:uid="{00000000-0005-0000-0000-00009C2D0000}"/>
    <cellStyle name="Normal 6 4 2 4 6 2" xfId="1661" xr:uid="{00000000-0005-0000-0000-00009D2D0000}"/>
    <cellStyle name="Normal 6 4 2 4 6 2 2" xfId="4054" xr:uid="{00000000-0005-0000-0000-00009E2D0000}"/>
    <cellStyle name="Normal 6 4 2 4 6 2 2 2" xfId="10235" xr:uid="{00000000-0005-0000-0000-00009F2D0000}"/>
    <cellStyle name="Normal 6 4 2 4 6 2 3" xfId="6447" xr:uid="{00000000-0005-0000-0000-0000A02D0000}"/>
    <cellStyle name="Normal 6 4 2 4 6 2 3 2" xfId="12004" xr:uid="{00000000-0005-0000-0000-0000A12D0000}"/>
    <cellStyle name="Normal 6 4 2 4 6 2 4" xfId="8466" xr:uid="{00000000-0005-0000-0000-0000A22D0000}"/>
    <cellStyle name="Normal 6 4 2 4 6 3" xfId="2984" xr:uid="{00000000-0005-0000-0000-0000A32D0000}"/>
    <cellStyle name="Normal 6 4 2 4 6 3 2" xfId="9459" xr:uid="{00000000-0005-0000-0000-0000A42D0000}"/>
    <cellStyle name="Normal 6 4 2 4 6 4" xfId="5377" xr:uid="{00000000-0005-0000-0000-0000A52D0000}"/>
    <cellStyle name="Normal 6 4 2 4 6 4 2" xfId="11228" xr:uid="{00000000-0005-0000-0000-0000A62D0000}"/>
    <cellStyle name="Normal 6 4 2 4 6 5" xfId="7690" xr:uid="{00000000-0005-0000-0000-0000A72D0000}"/>
    <cellStyle name="Normal 6 4 2 4 7" xfId="976" xr:uid="{00000000-0005-0000-0000-0000A82D0000}"/>
    <cellStyle name="Normal 6 4 2 4 7 2" xfId="2046" xr:uid="{00000000-0005-0000-0000-0000A92D0000}"/>
    <cellStyle name="Normal 6 4 2 4 7 2 2" xfId="4439" xr:uid="{00000000-0005-0000-0000-0000AA2D0000}"/>
    <cellStyle name="Normal 6 4 2 4 7 2 2 2" xfId="10494" xr:uid="{00000000-0005-0000-0000-0000AB2D0000}"/>
    <cellStyle name="Normal 6 4 2 4 7 2 3" xfId="6832" xr:uid="{00000000-0005-0000-0000-0000AC2D0000}"/>
    <cellStyle name="Normal 6 4 2 4 7 2 3 2" xfId="12263" xr:uid="{00000000-0005-0000-0000-0000AD2D0000}"/>
    <cellStyle name="Normal 6 4 2 4 7 2 4" xfId="8725" xr:uid="{00000000-0005-0000-0000-0000AE2D0000}"/>
    <cellStyle name="Normal 6 4 2 4 7 3" xfId="3369" xr:uid="{00000000-0005-0000-0000-0000AF2D0000}"/>
    <cellStyle name="Normal 6 4 2 4 7 3 2" xfId="9718" xr:uid="{00000000-0005-0000-0000-0000B02D0000}"/>
    <cellStyle name="Normal 6 4 2 4 7 4" xfId="5762" xr:uid="{00000000-0005-0000-0000-0000B12D0000}"/>
    <cellStyle name="Normal 6 4 2 4 7 4 2" xfId="11487" xr:uid="{00000000-0005-0000-0000-0000B22D0000}"/>
    <cellStyle name="Normal 6 4 2 4 7 5" xfId="7949" xr:uid="{00000000-0005-0000-0000-0000B32D0000}"/>
    <cellStyle name="Normal 6 4 2 4 8" xfId="1360" xr:uid="{00000000-0005-0000-0000-0000B42D0000}"/>
    <cellStyle name="Normal 6 4 2 4 8 2" xfId="3753" xr:uid="{00000000-0005-0000-0000-0000B52D0000}"/>
    <cellStyle name="Normal 6 4 2 4 8 2 2" xfId="9976" xr:uid="{00000000-0005-0000-0000-0000B62D0000}"/>
    <cellStyle name="Normal 6 4 2 4 8 3" xfId="6146" xr:uid="{00000000-0005-0000-0000-0000B72D0000}"/>
    <cellStyle name="Normal 6 4 2 4 8 3 2" xfId="11745" xr:uid="{00000000-0005-0000-0000-0000B82D0000}"/>
    <cellStyle name="Normal 6 4 2 4 8 4" xfId="8207" xr:uid="{00000000-0005-0000-0000-0000B92D0000}"/>
    <cellStyle name="Normal 6 4 2 4 9" xfId="285" xr:uid="{00000000-0005-0000-0000-0000BA2D0000}"/>
    <cellStyle name="Normal 6 4 2 4 9 2" xfId="2683" xr:uid="{00000000-0005-0000-0000-0000BB2D0000}"/>
    <cellStyle name="Normal 6 4 2 4 9 2 2" xfId="9200" xr:uid="{00000000-0005-0000-0000-0000BC2D0000}"/>
    <cellStyle name="Normal 6 4 2 4 9 3" xfId="5076" xr:uid="{00000000-0005-0000-0000-0000BD2D0000}"/>
    <cellStyle name="Normal 6 4 2 4 9 3 2" xfId="10969" xr:uid="{00000000-0005-0000-0000-0000BE2D0000}"/>
    <cellStyle name="Normal 6 4 2 4 9 4" xfId="7431" xr:uid="{00000000-0005-0000-0000-0000BF2D0000}"/>
    <cellStyle name="Normal 6 4 2 5" xfId="38" xr:uid="{00000000-0005-0000-0000-0000C02D0000}"/>
    <cellStyle name="Normal 6 4 2 5 10" xfId="2436" xr:uid="{00000000-0005-0000-0000-0000C12D0000}"/>
    <cellStyle name="Normal 6 4 2 5 10 2" xfId="8989" xr:uid="{00000000-0005-0000-0000-0000C22D0000}"/>
    <cellStyle name="Normal 6 4 2 5 11" xfId="4829" xr:uid="{00000000-0005-0000-0000-0000C32D0000}"/>
    <cellStyle name="Normal 6 4 2 5 11 2" xfId="10758" xr:uid="{00000000-0005-0000-0000-0000C42D0000}"/>
    <cellStyle name="Normal 6 4 2 5 12" xfId="7220" xr:uid="{00000000-0005-0000-0000-0000C52D0000}"/>
    <cellStyle name="Normal 6 4 2 5 2" xfId="80" xr:uid="{00000000-0005-0000-0000-0000C62D0000}"/>
    <cellStyle name="Normal 6 4 2 5 2 2" xfId="164" xr:uid="{00000000-0005-0000-0000-0000C72D0000}"/>
    <cellStyle name="Normal 6 4 2 5 2 2 2" xfId="767" xr:uid="{00000000-0005-0000-0000-0000C82D0000}"/>
    <cellStyle name="Normal 6 4 2 5 2 2 2 2" xfId="1837" xr:uid="{00000000-0005-0000-0000-0000C92D0000}"/>
    <cellStyle name="Normal 6 4 2 5 2 2 2 2 2" xfId="4230" xr:uid="{00000000-0005-0000-0000-0000CA2D0000}"/>
    <cellStyle name="Normal 6 4 2 5 2 2 2 2 2 2" xfId="10387" xr:uid="{00000000-0005-0000-0000-0000CB2D0000}"/>
    <cellStyle name="Normal 6 4 2 5 2 2 2 2 3" xfId="6623" xr:uid="{00000000-0005-0000-0000-0000CC2D0000}"/>
    <cellStyle name="Normal 6 4 2 5 2 2 2 2 3 2" xfId="12156" xr:uid="{00000000-0005-0000-0000-0000CD2D0000}"/>
    <cellStyle name="Normal 6 4 2 5 2 2 2 2 4" xfId="8618" xr:uid="{00000000-0005-0000-0000-0000CE2D0000}"/>
    <cellStyle name="Normal 6 4 2 5 2 2 2 3" xfId="3160" xr:uid="{00000000-0005-0000-0000-0000CF2D0000}"/>
    <cellStyle name="Normal 6 4 2 5 2 2 2 3 2" xfId="9611" xr:uid="{00000000-0005-0000-0000-0000D02D0000}"/>
    <cellStyle name="Normal 6 4 2 5 2 2 2 4" xfId="5553" xr:uid="{00000000-0005-0000-0000-0000D12D0000}"/>
    <cellStyle name="Normal 6 4 2 5 2 2 2 4 2" xfId="11380" xr:uid="{00000000-0005-0000-0000-0000D22D0000}"/>
    <cellStyle name="Normal 6 4 2 5 2 2 2 5" xfId="7842" xr:uid="{00000000-0005-0000-0000-0000D32D0000}"/>
    <cellStyle name="Normal 6 4 2 5 2 2 3" xfId="1152" xr:uid="{00000000-0005-0000-0000-0000D42D0000}"/>
    <cellStyle name="Normal 6 4 2 5 2 2 3 2" xfId="2222" xr:uid="{00000000-0005-0000-0000-0000D52D0000}"/>
    <cellStyle name="Normal 6 4 2 5 2 2 3 2 2" xfId="4615" xr:uid="{00000000-0005-0000-0000-0000D62D0000}"/>
    <cellStyle name="Normal 6 4 2 5 2 2 3 2 2 2" xfId="10646" xr:uid="{00000000-0005-0000-0000-0000D72D0000}"/>
    <cellStyle name="Normal 6 4 2 5 2 2 3 2 3" xfId="7008" xr:uid="{00000000-0005-0000-0000-0000D82D0000}"/>
    <cellStyle name="Normal 6 4 2 5 2 2 3 2 3 2" xfId="12415" xr:uid="{00000000-0005-0000-0000-0000D92D0000}"/>
    <cellStyle name="Normal 6 4 2 5 2 2 3 2 4" xfId="8877" xr:uid="{00000000-0005-0000-0000-0000DA2D0000}"/>
    <cellStyle name="Normal 6 4 2 5 2 2 3 3" xfId="3545" xr:uid="{00000000-0005-0000-0000-0000DB2D0000}"/>
    <cellStyle name="Normal 6 4 2 5 2 2 3 3 2" xfId="9870" xr:uid="{00000000-0005-0000-0000-0000DC2D0000}"/>
    <cellStyle name="Normal 6 4 2 5 2 2 3 4" xfId="5938" xr:uid="{00000000-0005-0000-0000-0000DD2D0000}"/>
    <cellStyle name="Normal 6 4 2 5 2 2 3 4 2" xfId="11639" xr:uid="{00000000-0005-0000-0000-0000DE2D0000}"/>
    <cellStyle name="Normal 6 4 2 5 2 2 3 5" xfId="8101" xr:uid="{00000000-0005-0000-0000-0000DF2D0000}"/>
    <cellStyle name="Normal 6 4 2 5 2 2 4" xfId="1536" xr:uid="{00000000-0005-0000-0000-0000E02D0000}"/>
    <cellStyle name="Normal 6 4 2 5 2 2 4 2" xfId="3929" xr:uid="{00000000-0005-0000-0000-0000E12D0000}"/>
    <cellStyle name="Normal 6 4 2 5 2 2 4 2 2" xfId="10128" xr:uid="{00000000-0005-0000-0000-0000E22D0000}"/>
    <cellStyle name="Normal 6 4 2 5 2 2 4 3" xfId="6322" xr:uid="{00000000-0005-0000-0000-0000E32D0000}"/>
    <cellStyle name="Normal 6 4 2 5 2 2 4 3 2" xfId="11897" xr:uid="{00000000-0005-0000-0000-0000E42D0000}"/>
    <cellStyle name="Normal 6 4 2 5 2 2 4 4" xfId="8359" xr:uid="{00000000-0005-0000-0000-0000E52D0000}"/>
    <cellStyle name="Normal 6 4 2 5 2 2 5" xfId="464" xr:uid="{00000000-0005-0000-0000-0000E62D0000}"/>
    <cellStyle name="Normal 6 4 2 5 2 2 5 2" xfId="2859" xr:uid="{00000000-0005-0000-0000-0000E72D0000}"/>
    <cellStyle name="Normal 6 4 2 5 2 2 5 2 2" xfId="9352" xr:uid="{00000000-0005-0000-0000-0000E82D0000}"/>
    <cellStyle name="Normal 6 4 2 5 2 2 5 3" xfId="5252" xr:uid="{00000000-0005-0000-0000-0000E92D0000}"/>
    <cellStyle name="Normal 6 4 2 5 2 2 5 3 2" xfId="11121" xr:uid="{00000000-0005-0000-0000-0000EA2D0000}"/>
    <cellStyle name="Normal 6 4 2 5 2 2 5 4" xfId="7583" xr:uid="{00000000-0005-0000-0000-0000EB2D0000}"/>
    <cellStyle name="Normal 6 4 2 5 2 2 6" xfId="2562" xr:uid="{00000000-0005-0000-0000-0000EC2D0000}"/>
    <cellStyle name="Normal 6 4 2 5 2 2 6 2" xfId="9097" xr:uid="{00000000-0005-0000-0000-0000ED2D0000}"/>
    <cellStyle name="Normal 6 4 2 5 2 2 7" xfId="4955" xr:uid="{00000000-0005-0000-0000-0000EE2D0000}"/>
    <cellStyle name="Normal 6 4 2 5 2 2 7 2" xfId="10866" xr:uid="{00000000-0005-0000-0000-0000EF2D0000}"/>
    <cellStyle name="Normal 6 4 2 5 2 2 8" xfId="7328" xr:uid="{00000000-0005-0000-0000-0000F02D0000}"/>
    <cellStyle name="Normal 6 4 2 5 2 3" xfId="248" xr:uid="{00000000-0005-0000-0000-0000F12D0000}"/>
    <cellStyle name="Normal 6 4 2 5 2 3 2" xfId="1709" xr:uid="{00000000-0005-0000-0000-0000F22D0000}"/>
    <cellStyle name="Normal 6 4 2 5 2 3 2 2" xfId="4102" xr:uid="{00000000-0005-0000-0000-0000F32D0000}"/>
    <cellStyle name="Normal 6 4 2 5 2 3 2 2 2" xfId="10277" xr:uid="{00000000-0005-0000-0000-0000F42D0000}"/>
    <cellStyle name="Normal 6 4 2 5 2 3 2 3" xfId="6495" xr:uid="{00000000-0005-0000-0000-0000F52D0000}"/>
    <cellStyle name="Normal 6 4 2 5 2 3 2 3 2" xfId="12046" xr:uid="{00000000-0005-0000-0000-0000F62D0000}"/>
    <cellStyle name="Normal 6 4 2 5 2 3 2 4" xfId="8508" xr:uid="{00000000-0005-0000-0000-0000F72D0000}"/>
    <cellStyle name="Normal 6 4 2 5 2 3 3" xfId="639" xr:uid="{00000000-0005-0000-0000-0000F82D0000}"/>
    <cellStyle name="Normal 6 4 2 5 2 3 3 2" xfId="3032" xr:uid="{00000000-0005-0000-0000-0000F92D0000}"/>
    <cellStyle name="Normal 6 4 2 5 2 3 3 2 2" xfId="9501" xr:uid="{00000000-0005-0000-0000-0000FA2D0000}"/>
    <cellStyle name="Normal 6 4 2 5 2 3 3 3" xfId="5425" xr:uid="{00000000-0005-0000-0000-0000FB2D0000}"/>
    <cellStyle name="Normal 6 4 2 5 2 3 3 3 2" xfId="11270" xr:uid="{00000000-0005-0000-0000-0000FC2D0000}"/>
    <cellStyle name="Normal 6 4 2 5 2 3 3 4" xfId="7732" xr:uid="{00000000-0005-0000-0000-0000FD2D0000}"/>
    <cellStyle name="Normal 6 4 2 5 2 3 4" xfId="2646" xr:uid="{00000000-0005-0000-0000-0000FE2D0000}"/>
    <cellStyle name="Normal 6 4 2 5 2 3 4 2" xfId="9169" xr:uid="{00000000-0005-0000-0000-0000FF2D0000}"/>
    <cellStyle name="Normal 6 4 2 5 2 3 5" xfId="5039" xr:uid="{00000000-0005-0000-0000-0000002E0000}"/>
    <cellStyle name="Normal 6 4 2 5 2 3 5 2" xfId="10938" xr:uid="{00000000-0005-0000-0000-0000012E0000}"/>
    <cellStyle name="Normal 6 4 2 5 2 3 6" xfId="7400" xr:uid="{00000000-0005-0000-0000-0000022E0000}"/>
    <cellStyle name="Normal 6 4 2 5 2 4" xfId="1024" xr:uid="{00000000-0005-0000-0000-0000032E0000}"/>
    <cellStyle name="Normal 6 4 2 5 2 4 2" xfId="2094" xr:uid="{00000000-0005-0000-0000-0000042E0000}"/>
    <cellStyle name="Normal 6 4 2 5 2 4 2 2" xfId="4487" xr:uid="{00000000-0005-0000-0000-0000052E0000}"/>
    <cellStyle name="Normal 6 4 2 5 2 4 2 2 2" xfId="10536" xr:uid="{00000000-0005-0000-0000-0000062E0000}"/>
    <cellStyle name="Normal 6 4 2 5 2 4 2 3" xfId="6880" xr:uid="{00000000-0005-0000-0000-0000072E0000}"/>
    <cellStyle name="Normal 6 4 2 5 2 4 2 3 2" xfId="12305" xr:uid="{00000000-0005-0000-0000-0000082E0000}"/>
    <cellStyle name="Normal 6 4 2 5 2 4 2 4" xfId="8767" xr:uid="{00000000-0005-0000-0000-0000092E0000}"/>
    <cellStyle name="Normal 6 4 2 5 2 4 3" xfId="3417" xr:uid="{00000000-0005-0000-0000-00000A2E0000}"/>
    <cellStyle name="Normal 6 4 2 5 2 4 3 2" xfId="9760" xr:uid="{00000000-0005-0000-0000-00000B2E0000}"/>
    <cellStyle name="Normal 6 4 2 5 2 4 4" xfId="5810" xr:uid="{00000000-0005-0000-0000-00000C2E0000}"/>
    <cellStyle name="Normal 6 4 2 5 2 4 4 2" xfId="11529" xr:uid="{00000000-0005-0000-0000-00000D2E0000}"/>
    <cellStyle name="Normal 6 4 2 5 2 4 5" xfId="7991" xr:uid="{00000000-0005-0000-0000-00000E2E0000}"/>
    <cellStyle name="Normal 6 4 2 5 2 5" xfId="1408" xr:uid="{00000000-0005-0000-0000-00000F2E0000}"/>
    <cellStyle name="Normal 6 4 2 5 2 5 2" xfId="3801" xr:uid="{00000000-0005-0000-0000-0000102E0000}"/>
    <cellStyle name="Normal 6 4 2 5 2 5 2 2" xfId="10018" xr:uid="{00000000-0005-0000-0000-0000112E0000}"/>
    <cellStyle name="Normal 6 4 2 5 2 5 3" xfId="6194" xr:uid="{00000000-0005-0000-0000-0000122E0000}"/>
    <cellStyle name="Normal 6 4 2 5 2 5 3 2" xfId="11787" xr:uid="{00000000-0005-0000-0000-0000132E0000}"/>
    <cellStyle name="Normal 6 4 2 5 2 5 4" xfId="8249" xr:uid="{00000000-0005-0000-0000-0000142E0000}"/>
    <cellStyle name="Normal 6 4 2 5 2 6" xfId="333" xr:uid="{00000000-0005-0000-0000-0000152E0000}"/>
    <cellStyle name="Normal 6 4 2 5 2 6 2" xfId="2731" xr:uid="{00000000-0005-0000-0000-0000162E0000}"/>
    <cellStyle name="Normal 6 4 2 5 2 6 2 2" xfId="9242" xr:uid="{00000000-0005-0000-0000-0000172E0000}"/>
    <cellStyle name="Normal 6 4 2 5 2 6 3" xfId="5124" xr:uid="{00000000-0005-0000-0000-0000182E0000}"/>
    <cellStyle name="Normal 6 4 2 5 2 6 3 2" xfId="11011" xr:uid="{00000000-0005-0000-0000-0000192E0000}"/>
    <cellStyle name="Normal 6 4 2 5 2 6 4" xfId="7473" xr:uid="{00000000-0005-0000-0000-00001A2E0000}"/>
    <cellStyle name="Normal 6 4 2 5 2 7" xfId="2478" xr:uid="{00000000-0005-0000-0000-00001B2E0000}"/>
    <cellStyle name="Normal 6 4 2 5 2 7 2" xfId="9025" xr:uid="{00000000-0005-0000-0000-00001C2E0000}"/>
    <cellStyle name="Normal 6 4 2 5 2 8" xfId="4871" xr:uid="{00000000-0005-0000-0000-00001D2E0000}"/>
    <cellStyle name="Normal 6 4 2 5 2 8 2" xfId="10794" xr:uid="{00000000-0005-0000-0000-00001E2E0000}"/>
    <cellStyle name="Normal 6 4 2 5 2 9" xfId="7256" xr:uid="{00000000-0005-0000-0000-00001F2E0000}"/>
    <cellStyle name="Normal 6 4 2 5 3" xfId="122" xr:uid="{00000000-0005-0000-0000-0000202E0000}"/>
    <cellStyle name="Normal 6 4 2 5 3 2" xfId="508" xr:uid="{00000000-0005-0000-0000-0000212E0000}"/>
    <cellStyle name="Normal 6 4 2 5 3 2 2" xfId="811" xr:uid="{00000000-0005-0000-0000-0000222E0000}"/>
    <cellStyle name="Normal 6 4 2 5 3 2 2 2" xfId="1881" xr:uid="{00000000-0005-0000-0000-0000232E0000}"/>
    <cellStyle name="Normal 6 4 2 5 3 2 2 2 2" xfId="4274" xr:uid="{00000000-0005-0000-0000-0000242E0000}"/>
    <cellStyle name="Normal 6 4 2 5 3 2 2 2 2 2" xfId="10425" xr:uid="{00000000-0005-0000-0000-0000252E0000}"/>
    <cellStyle name="Normal 6 4 2 5 3 2 2 2 3" xfId="6667" xr:uid="{00000000-0005-0000-0000-0000262E0000}"/>
    <cellStyle name="Normal 6 4 2 5 3 2 2 2 3 2" xfId="12194" xr:uid="{00000000-0005-0000-0000-0000272E0000}"/>
    <cellStyle name="Normal 6 4 2 5 3 2 2 2 4" xfId="8656" xr:uid="{00000000-0005-0000-0000-0000282E0000}"/>
    <cellStyle name="Normal 6 4 2 5 3 2 2 3" xfId="3204" xr:uid="{00000000-0005-0000-0000-0000292E0000}"/>
    <cellStyle name="Normal 6 4 2 5 3 2 2 3 2" xfId="9649" xr:uid="{00000000-0005-0000-0000-00002A2E0000}"/>
    <cellStyle name="Normal 6 4 2 5 3 2 2 4" xfId="5597" xr:uid="{00000000-0005-0000-0000-00002B2E0000}"/>
    <cellStyle name="Normal 6 4 2 5 3 2 2 4 2" xfId="11418" xr:uid="{00000000-0005-0000-0000-00002C2E0000}"/>
    <cellStyle name="Normal 6 4 2 5 3 2 2 5" xfId="7880" xr:uid="{00000000-0005-0000-0000-00002D2E0000}"/>
    <cellStyle name="Normal 6 4 2 5 3 2 3" xfId="1196" xr:uid="{00000000-0005-0000-0000-00002E2E0000}"/>
    <cellStyle name="Normal 6 4 2 5 3 2 3 2" xfId="2266" xr:uid="{00000000-0005-0000-0000-00002F2E0000}"/>
    <cellStyle name="Normal 6 4 2 5 3 2 3 2 2" xfId="4659" xr:uid="{00000000-0005-0000-0000-0000302E0000}"/>
    <cellStyle name="Normal 6 4 2 5 3 2 3 2 2 2" xfId="10684" xr:uid="{00000000-0005-0000-0000-0000312E0000}"/>
    <cellStyle name="Normal 6 4 2 5 3 2 3 2 3" xfId="7052" xr:uid="{00000000-0005-0000-0000-0000322E0000}"/>
    <cellStyle name="Normal 6 4 2 5 3 2 3 2 3 2" xfId="12453" xr:uid="{00000000-0005-0000-0000-0000332E0000}"/>
    <cellStyle name="Normal 6 4 2 5 3 2 3 2 4" xfId="8915" xr:uid="{00000000-0005-0000-0000-0000342E0000}"/>
    <cellStyle name="Normal 6 4 2 5 3 2 3 3" xfId="3589" xr:uid="{00000000-0005-0000-0000-0000352E0000}"/>
    <cellStyle name="Normal 6 4 2 5 3 2 3 3 2" xfId="9908" xr:uid="{00000000-0005-0000-0000-0000362E0000}"/>
    <cellStyle name="Normal 6 4 2 5 3 2 3 4" xfId="5982" xr:uid="{00000000-0005-0000-0000-0000372E0000}"/>
    <cellStyle name="Normal 6 4 2 5 3 2 3 4 2" xfId="11677" xr:uid="{00000000-0005-0000-0000-0000382E0000}"/>
    <cellStyle name="Normal 6 4 2 5 3 2 3 5" xfId="8139" xr:uid="{00000000-0005-0000-0000-0000392E0000}"/>
    <cellStyle name="Normal 6 4 2 5 3 2 4" xfId="1580" xr:uid="{00000000-0005-0000-0000-00003A2E0000}"/>
    <cellStyle name="Normal 6 4 2 5 3 2 4 2" xfId="3973" xr:uid="{00000000-0005-0000-0000-00003B2E0000}"/>
    <cellStyle name="Normal 6 4 2 5 3 2 4 2 2" xfId="10166" xr:uid="{00000000-0005-0000-0000-00003C2E0000}"/>
    <cellStyle name="Normal 6 4 2 5 3 2 4 3" xfId="6366" xr:uid="{00000000-0005-0000-0000-00003D2E0000}"/>
    <cellStyle name="Normal 6 4 2 5 3 2 4 3 2" xfId="11935" xr:uid="{00000000-0005-0000-0000-00003E2E0000}"/>
    <cellStyle name="Normal 6 4 2 5 3 2 4 4" xfId="8397" xr:uid="{00000000-0005-0000-0000-00003F2E0000}"/>
    <cellStyle name="Normal 6 4 2 5 3 2 5" xfId="2903" xr:uid="{00000000-0005-0000-0000-0000402E0000}"/>
    <cellStyle name="Normal 6 4 2 5 3 2 5 2" xfId="9390" xr:uid="{00000000-0005-0000-0000-0000412E0000}"/>
    <cellStyle name="Normal 6 4 2 5 3 2 6" xfId="5296" xr:uid="{00000000-0005-0000-0000-0000422E0000}"/>
    <cellStyle name="Normal 6 4 2 5 3 2 6 2" xfId="11159" xr:uid="{00000000-0005-0000-0000-0000432E0000}"/>
    <cellStyle name="Normal 6 4 2 5 3 2 7" xfId="7621" xr:uid="{00000000-0005-0000-0000-0000442E0000}"/>
    <cellStyle name="Normal 6 4 2 5 3 3" xfId="683" xr:uid="{00000000-0005-0000-0000-0000452E0000}"/>
    <cellStyle name="Normal 6 4 2 5 3 3 2" xfId="1753" xr:uid="{00000000-0005-0000-0000-0000462E0000}"/>
    <cellStyle name="Normal 6 4 2 5 3 3 2 2" xfId="4146" xr:uid="{00000000-0005-0000-0000-0000472E0000}"/>
    <cellStyle name="Normal 6 4 2 5 3 3 2 2 2" xfId="10315" xr:uid="{00000000-0005-0000-0000-0000482E0000}"/>
    <cellStyle name="Normal 6 4 2 5 3 3 2 3" xfId="6539" xr:uid="{00000000-0005-0000-0000-0000492E0000}"/>
    <cellStyle name="Normal 6 4 2 5 3 3 2 3 2" xfId="12084" xr:uid="{00000000-0005-0000-0000-00004A2E0000}"/>
    <cellStyle name="Normal 6 4 2 5 3 3 2 4" xfId="8546" xr:uid="{00000000-0005-0000-0000-00004B2E0000}"/>
    <cellStyle name="Normal 6 4 2 5 3 3 3" xfId="3076" xr:uid="{00000000-0005-0000-0000-00004C2E0000}"/>
    <cellStyle name="Normal 6 4 2 5 3 3 3 2" xfId="9539" xr:uid="{00000000-0005-0000-0000-00004D2E0000}"/>
    <cellStyle name="Normal 6 4 2 5 3 3 4" xfId="5469" xr:uid="{00000000-0005-0000-0000-00004E2E0000}"/>
    <cellStyle name="Normal 6 4 2 5 3 3 4 2" xfId="11308" xr:uid="{00000000-0005-0000-0000-00004F2E0000}"/>
    <cellStyle name="Normal 6 4 2 5 3 3 5" xfId="7770" xr:uid="{00000000-0005-0000-0000-0000502E0000}"/>
    <cellStyle name="Normal 6 4 2 5 3 4" xfId="1068" xr:uid="{00000000-0005-0000-0000-0000512E0000}"/>
    <cellStyle name="Normal 6 4 2 5 3 4 2" xfId="2138" xr:uid="{00000000-0005-0000-0000-0000522E0000}"/>
    <cellStyle name="Normal 6 4 2 5 3 4 2 2" xfId="4531" xr:uid="{00000000-0005-0000-0000-0000532E0000}"/>
    <cellStyle name="Normal 6 4 2 5 3 4 2 2 2" xfId="10574" xr:uid="{00000000-0005-0000-0000-0000542E0000}"/>
    <cellStyle name="Normal 6 4 2 5 3 4 2 3" xfId="6924" xr:uid="{00000000-0005-0000-0000-0000552E0000}"/>
    <cellStyle name="Normal 6 4 2 5 3 4 2 3 2" xfId="12343" xr:uid="{00000000-0005-0000-0000-0000562E0000}"/>
    <cellStyle name="Normal 6 4 2 5 3 4 2 4" xfId="8805" xr:uid="{00000000-0005-0000-0000-0000572E0000}"/>
    <cellStyle name="Normal 6 4 2 5 3 4 3" xfId="3461" xr:uid="{00000000-0005-0000-0000-0000582E0000}"/>
    <cellStyle name="Normal 6 4 2 5 3 4 3 2" xfId="9798" xr:uid="{00000000-0005-0000-0000-0000592E0000}"/>
    <cellStyle name="Normal 6 4 2 5 3 4 4" xfId="5854" xr:uid="{00000000-0005-0000-0000-00005A2E0000}"/>
    <cellStyle name="Normal 6 4 2 5 3 4 4 2" xfId="11567" xr:uid="{00000000-0005-0000-0000-00005B2E0000}"/>
    <cellStyle name="Normal 6 4 2 5 3 4 5" xfId="8029" xr:uid="{00000000-0005-0000-0000-00005C2E0000}"/>
    <cellStyle name="Normal 6 4 2 5 3 5" xfId="1452" xr:uid="{00000000-0005-0000-0000-00005D2E0000}"/>
    <cellStyle name="Normal 6 4 2 5 3 5 2" xfId="3845" xr:uid="{00000000-0005-0000-0000-00005E2E0000}"/>
    <cellStyle name="Normal 6 4 2 5 3 5 2 2" xfId="10056" xr:uid="{00000000-0005-0000-0000-00005F2E0000}"/>
    <cellStyle name="Normal 6 4 2 5 3 5 3" xfId="6238" xr:uid="{00000000-0005-0000-0000-0000602E0000}"/>
    <cellStyle name="Normal 6 4 2 5 3 5 3 2" xfId="11825" xr:uid="{00000000-0005-0000-0000-0000612E0000}"/>
    <cellStyle name="Normal 6 4 2 5 3 5 4" xfId="8287" xr:uid="{00000000-0005-0000-0000-0000622E0000}"/>
    <cellStyle name="Normal 6 4 2 5 3 6" xfId="379" xr:uid="{00000000-0005-0000-0000-0000632E0000}"/>
    <cellStyle name="Normal 6 4 2 5 3 6 2" xfId="2775" xr:uid="{00000000-0005-0000-0000-0000642E0000}"/>
    <cellStyle name="Normal 6 4 2 5 3 6 2 2" xfId="9280" xr:uid="{00000000-0005-0000-0000-0000652E0000}"/>
    <cellStyle name="Normal 6 4 2 5 3 6 3" xfId="5168" xr:uid="{00000000-0005-0000-0000-0000662E0000}"/>
    <cellStyle name="Normal 6 4 2 5 3 6 3 2" xfId="11049" xr:uid="{00000000-0005-0000-0000-0000672E0000}"/>
    <cellStyle name="Normal 6 4 2 5 3 6 4" xfId="7511" xr:uid="{00000000-0005-0000-0000-0000682E0000}"/>
    <cellStyle name="Normal 6 4 2 5 3 7" xfId="2520" xr:uid="{00000000-0005-0000-0000-0000692E0000}"/>
    <cellStyle name="Normal 6 4 2 5 3 7 2" xfId="9061" xr:uid="{00000000-0005-0000-0000-00006A2E0000}"/>
    <cellStyle name="Normal 6 4 2 5 3 8" xfId="4913" xr:uid="{00000000-0005-0000-0000-00006B2E0000}"/>
    <cellStyle name="Normal 6 4 2 5 3 8 2" xfId="10830" xr:uid="{00000000-0005-0000-0000-00006C2E0000}"/>
    <cellStyle name="Normal 6 4 2 5 3 9" xfId="7292" xr:uid="{00000000-0005-0000-0000-00006D2E0000}"/>
    <cellStyle name="Normal 6 4 2 5 4" xfId="206" xr:uid="{00000000-0005-0000-0000-00006E2E0000}"/>
    <cellStyle name="Normal 6 4 2 5 4 2" xfId="725" xr:uid="{00000000-0005-0000-0000-00006F2E0000}"/>
    <cellStyle name="Normal 6 4 2 5 4 2 2" xfId="1795" xr:uid="{00000000-0005-0000-0000-0000702E0000}"/>
    <cellStyle name="Normal 6 4 2 5 4 2 2 2" xfId="4188" xr:uid="{00000000-0005-0000-0000-0000712E0000}"/>
    <cellStyle name="Normal 6 4 2 5 4 2 2 2 2" xfId="10351" xr:uid="{00000000-0005-0000-0000-0000722E0000}"/>
    <cellStyle name="Normal 6 4 2 5 4 2 2 3" xfId="6581" xr:uid="{00000000-0005-0000-0000-0000732E0000}"/>
    <cellStyle name="Normal 6 4 2 5 4 2 2 3 2" xfId="12120" xr:uid="{00000000-0005-0000-0000-0000742E0000}"/>
    <cellStyle name="Normal 6 4 2 5 4 2 2 4" xfId="8582" xr:uid="{00000000-0005-0000-0000-0000752E0000}"/>
    <cellStyle name="Normal 6 4 2 5 4 2 3" xfId="3118" xr:uid="{00000000-0005-0000-0000-0000762E0000}"/>
    <cellStyle name="Normal 6 4 2 5 4 2 3 2" xfId="9575" xr:uid="{00000000-0005-0000-0000-0000772E0000}"/>
    <cellStyle name="Normal 6 4 2 5 4 2 4" xfId="5511" xr:uid="{00000000-0005-0000-0000-0000782E0000}"/>
    <cellStyle name="Normal 6 4 2 5 4 2 4 2" xfId="11344" xr:uid="{00000000-0005-0000-0000-0000792E0000}"/>
    <cellStyle name="Normal 6 4 2 5 4 2 5" xfId="7806" xr:uid="{00000000-0005-0000-0000-00007A2E0000}"/>
    <cellStyle name="Normal 6 4 2 5 4 3" xfId="1110" xr:uid="{00000000-0005-0000-0000-00007B2E0000}"/>
    <cellStyle name="Normal 6 4 2 5 4 3 2" xfId="2180" xr:uid="{00000000-0005-0000-0000-00007C2E0000}"/>
    <cellStyle name="Normal 6 4 2 5 4 3 2 2" xfId="4573" xr:uid="{00000000-0005-0000-0000-00007D2E0000}"/>
    <cellStyle name="Normal 6 4 2 5 4 3 2 2 2" xfId="10610" xr:uid="{00000000-0005-0000-0000-00007E2E0000}"/>
    <cellStyle name="Normal 6 4 2 5 4 3 2 3" xfId="6966" xr:uid="{00000000-0005-0000-0000-00007F2E0000}"/>
    <cellStyle name="Normal 6 4 2 5 4 3 2 3 2" xfId="12379" xr:uid="{00000000-0005-0000-0000-0000802E0000}"/>
    <cellStyle name="Normal 6 4 2 5 4 3 2 4" xfId="8841" xr:uid="{00000000-0005-0000-0000-0000812E0000}"/>
    <cellStyle name="Normal 6 4 2 5 4 3 3" xfId="3503" xr:uid="{00000000-0005-0000-0000-0000822E0000}"/>
    <cellStyle name="Normal 6 4 2 5 4 3 3 2" xfId="9834" xr:uid="{00000000-0005-0000-0000-0000832E0000}"/>
    <cellStyle name="Normal 6 4 2 5 4 3 4" xfId="5896" xr:uid="{00000000-0005-0000-0000-0000842E0000}"/>
    <cellStyle name="Normal 6 4 2 5 4 3 4 2" xfId="11603" xr:uid="{00000000-0005-0000-0000-0000852E0000}"/>
    <cellStyle name="Normal 6 4 2 5 4 3 5" xfId="8065" xr:uid="{00000000-0005-0000-0000-0000862E0000}"/>
    <cellStyle name="Normal 6 4 2 5 4 4" xfId="1494" xr:uid="{00000000-0005-0000-0000-0000872E0000}"/>
    <cellStyle name="Normal 6 4 2 5 4 4 2" xfId="3887" xr:uid="{00000000-0005-0000-0000-0000882E0000}"/>
    <cellStyle name="Normal 6 4 2 5 4 4 2 2" xfId="10092" xr:uid="{00000000-0005-0000-0000-0000892E0000}"/>
    <cellStyle name="Normal 6 4 2 5 4 4 3" xfId="6280" xr:uid="{00000000-0005-0000-0000-00008A2E0000}"/>
    <cellStyle name="Normal 6 4 2 5 4 4 3 2" xfId="11861" xr:uid="{00000000-0005-0000-0000-00008B2E0000}"/>
    <cellStyle name="Normal 6 4 2 5 4 4 4" xfId="8323" xr:uid="{00000000-0005-0000-0000-00008C2E0000}"/>
    <cellStyle name="Normal 6 4 2 5 4 5" xfId="422" xr:uid="{00000000-0005-0000-0000-00008D2E0000}"/>
    <cellStyle name="Normal 6 4 2 5 4 5 2" xfId="2817" xr:uid="{00000000-0005-0000-0000-00008E2E0000}"/>
    <cellStyle name="Normal 6 4 2 5 4 5 2 2" xfId="9316" xr:uid="{00000000-0005-0000-0000-00008F2E0000}"/>
    <cellStyle name="Normal 6 4 2 5 4 5 3" xfId="5210" xr:uid="{00000000-0005-0000-0000-0000902E0000}"/>
    <cellStyle name="Normal 6 4 2 5 4 5 3 2" xfId="11085" xr:uid="{00000000-0005-0000-0000-0000912E0000}"/>
    <cellStyle name="Normal 6 4 2 5 4 5 4" xfId="7547" xr:uid="{00000000-0005-0000-0000-0000922E0000}"/>
    <cellStyle name="Normal 6 4 2 5 4 6" xfId="2604" xr:uid="{00000000-0005-0000-0000-0000932E0000}"/>
    <cellStyle name="Normal 6 4 2 5 4 6 2" xfId="9133" xr:uid="{00000000-0005-0000-0000-0000942E0000}"/>
    <cellStyle name="Normal 6 4 2 5 4 7" xfId="4997" xr:uid="{00000000-0005-0000-0000-0000952E0000}"/>
    <cellStyle name="Normal 6 4 2 5 4 7 2" xfId="10902" xr:uid="{00000000-0005-0000-0000-0000962E0000}"/>
    <cellStyle name="Normal 6 4 2 5 4 8" xfId="7364" xr:uid="{00000000-0005-0000-0000-0000972E0000}"/>
    <cellStyle name="Normal 6 4 2 5 5" xfId="552" xr:uid="{00000000-0005-0000-0000-0000982E0000}"/>
    <cellStyle name="Normal 6 4 2 5 5 2" xfId="855" xr:uid="{00000000-0005-0000-0000-0000992E0000}"/>
    <cellStyle name="Normal 6 4 2 5 5 2 2" xfId="1925" xr:uid="{00000000-0005-0000-0000-00009A2E0000}"/>
    <cellStyle name="Normal 6 4 2 5 5 2 2 2" xfId="4318" xr:uid="{00000000-0005-0000-0000-00009B2E0000}"/>
    <cellStyle name="Normal 6 4 2 5 5 2 2 2 2" xfId="10463" xr:uid="{00000000-0005-0000-0000-00009C2E0000}"/>
    <cellStyle name="Normal 6 4 2 5 5 2 2 3" xfId="6711" xr:uid="{00000000-0005-0000-0000-00009D2E0000}"/>
    <cellStyle name="Normal 6 4 2 5 5 2 2 3 2" xfId="12232" xr:uid="{00000000-0005-0000-0000-00009E2E0000}"/>
    <cellStyle name="Normal 6 4 2 5 5 2 2 4" xfId="8694" xr:uid="{00000000-0005-0000-0000-00009F2E0000}"/>
    <cellStyle name="Normal 6 4 2 5 5 2 3" xfId="3248" xr:uid="{00000000-0005-0000-0000-0000A02E0000}"/>
    <cellStyle name="Normal 6 4 2 5 5 2 3 2" xfId="9687" xr:uid="{00000000-0005-0000-0000-0000A12E0000}"/>
    <cellStyle name="Normal 6 4 2 5 5 2 4" xfId="5641" xr:uid="{00000000-0005-0000-0000-0000A22E0000}"/>
    <cellStyle name="Normal 6 4 2 5 5 2 4 2" xfId="11456" xr:uid="{00000000-0005-0000-0000-0000A32E0000}"/>
    <cellStyle name="Normal 6 4 2 5 5 2 5" xfId="7918" xr:uid="{00000000-0005-0000-0000-0000A42E0000}"/>
    <cellStyle name="Normal 6 4 2 5 5 3" xfId="1240" xr:uid="{00000000-0005-0000-0000-0000A52E0000}"/>
    <cellStyle name="Normal 6 4 2 5 5 3 2" xfId="2310" xr:uid="{00000000-0005-0000-0000-0000A62E0000}"/>
    <cellStyle name="Normal 6 4 2 5 5 3 2 2" xfId="4703" xr:uid="{00000000-0005-0000-0000-0000A72E0000}"/>
    <cellStyle name="Normal 6 4 2 5 5 3 2 2 2" xfId="10722" xr:uid="{00000000-0005-0000-0000-0000A82E0000}"/>
    <cellStyle name="Normal 6 4 2 5 5 3 2 3" xfId="7096" xr:uid="{00000000-0005-0000-0000-0000A92E0000}"/>
    <cellStyle name="Normal 6 4 2 5 5 3 2 3 2" xfId="12491" xr:uid="{00000000-0005-0000-0000-0000AA2E0000}"/>
    <cellStyle name="Normal 6 4 2 5 5 3 2 4" xfId="8953" xr:uid="{00000000-0005-0000-0000-0000AB2E0000}"/>
    <cellStyle name="Normal 6 4 2 5 5 3 3" xfId="3633" xr:uid="{00000000-0005-0000-0000-0000AC2E0000}"/>
    <cellStyle name="Normal 6 4 2 5 5 3 3 2" xfId="9946" xr:uid="{00000000-0005-0000-0000-0000AD2E0000}"/>
    <cellStyle name="Normal 6 4 2 5 5 3 4" xfId="6026" xr:uid="{00000000-0005-0000-0000-0000AE2E0000}"/>
    <cellStyle name="Normal 6 4 2 5 5 3 4 2" xfId="11715" xr:uid="{00000000-0005-0000-0000-0000AF2E0000}"/>
    <cellStyle name="Normal 6 4 2 5 5 3 5" xfId="8177" xr:uid="{00000000-0005-0000-0000-0000B02E0000}"/>
    <cellStyle name="Normal 6 4 2 5 5 4" xfId="1624" xr:uid="{00000000-0005-0000-0000-0000B12E0000}"/>
    <cellStyle name="Normal 6 4 2 5 5 4 2" xfId="4017" xr:uid="{00000000-0005-0000-0000-0000B22E0000}"/>
    <cellStyle name="Normal 6 4 2 5 5 4 2 2" xfId="10204" xr:uid="{00000000-0005-0000-0000-0000B32E0000}"/>
    <cellStyle name="Normal 6 4 2 5 5 4 3" xfId="6410" xr:uid="{00000000-0005-0000-0000-0000B42E0000}"/>
    <cellStyle name="Normal 6 4 2 5 5 4 3 2" xfId="11973" xr:uid="{00000000-0005-0000-0000-0000B52E0000}"/>
    <cellStyle name="Normal 6 4 2 5 5 4 4" xfId="8435" xr:uid="{00000000-0005-0000-0000-0000B62E0000}"/>
    <cellStyle name="Normal 6 4 2 5 5 5" xfId="2947" xr:uid="{00000000-0005-0000-0000-0000B72E0000}"/>
    <cellStyle name="Normal 6 4 2 5 5 5 2" xfId="9428" xr:uid="{00000000-0005-0000-0000-0000B82E0000}"/>
    <cellStyle name="Normal 6 4 2 5 5 6" xfId="5340" xr:uid="{00000000-0005-0000-0000-0000B92E0000}"/>
    <cellStyle name="Normal 6 4 2 5 5 6 2" xfId="11197" xr:uid="{00000000-0005-0000-0000-0000BA2E0000}"/>
    <cellStyle name="Normal 6 4 2 5 5 7" xfId="7659" xr:uid="{00000000-0005-0000-0000-0000BB2E0000}"/>
    <cellStyle name="Normal 6 4 2 5 6" xfId="597" xr:uid="{00000000-0005-0000-0000-0000BC2E0000}"/>
    <cellStyle name="Normal 6 4 2 5 6 2" xfId="1667" xr:uid="{00000000-0005-0000-0000-0000BD2E0000}"/>
    <cellStyle name="Normal 6 4 2 5 6 2 2" xfId="4060" xr:uid="{00000000-0005-0000-0000-0000BE2E0000}"/>
    <cellStyle name="Normal 6 4 2 5 6 2 2 2" xfId="10241" xr:uid="{00000000-0005-0000-0000-0000BF2E0000}"/>
    <cellStyle name="Normal 6 4 2 5 6 2 3" xfId="6453" xr:uid="{00000000-0005-0000-0000-0000C02E0000}"/>
    <cellStyle name="Normal 6 4 2 5 6 2 3 2" xfId="12010" xr:uid="{00000000-0005-0000-0000-0000C12E0000}"/>
    <cellStyle name="Normal 6 4 2 5 6 2 4" xfId="8472" xr:uid="{00000000-0005-0000-0000-0000C22E0000}"/>
    <cellStyle name="Normal 6 4 2 5 6 3" xfId="2990" xr:uid="{00000000-0005-0000-0000-0000C32E0000}"/>
    <cellStyle name="Normal 6 4 2 5 6 3 2" xfId="9465" xr:uid="{00000000-0005-0000-0000-0000C42E0000}"/>
    <cellStyle name="Normal 6 4 2 5 6 4" xfId="5383" xr:uid="{00000000-0005-0000-0000-0000C52E0000}"/>
    <cellStyle name="Normal 6 4 2 5 6 4 2" xfId="11234" xr:uid="{00000000-0005-0000-0000-0000C62E0000}"/>
    <cellStyle name="Normal 6 4 2 5 6 5" xfId="7696" xr:uid="{00000000-0005-0000-0000-0000C72E0000}"/>
    <cellStyle name="Normal 6 4 2 5 7" xfId="982" xr:uid="{00000000-0005-0000-0000-0000C82E0000}"/>
    <cellStyle name="Normal 6 4 2 5 7 2" xfId="2052" xr:uid="{00000000-0005-0000-0000-0000C92E0000}"/>
    <cellStyle name="Normal 6 4 2 5 7 2 2" xfId="4445" xr:uid="{00000000-0005-0000-0000-0000CA2E0000}"/>
    <cellStyle name="Normal 6 4 2 5 7 2 2 2" xfId="10500" xr:uid="{00000000-0005-0000-0000-0000CB2E0000}"/>
    <cellStyle name="Normal 6 4 2 5 7 2 3" xfId="6838" xr:uid="{00000000-0005-0000-0000-0000CC2E0000}"/>
    <cellStyle name="Normal 6 4 2 5 7 2 3 2" xfId="12269" xr:uid="{00000000-0005-0000-0000-0000CD2E0000}"/>
    <cellStyle name="Normal 6 4 2 5 7 2 4" xfId="8731" xr:uid="{00000000-0005-0000-0000-0000CE2E0000}"/>
    <cellStyle name="Normal 6 4 2 5 7 3" xfId="3375" xr:uid="{00000000-0005-0000-0000-0000CF2E0000}"/>
    <cellStyle name="Normal 6 4 2 5 7 3 2" xfId="9724" xr:uid="{00000000-0005-0000-0000-0000D02E0000}"/>
    <cellStyle name="Normal 6 4 2 5 7 4" xfId="5768" xr:uid="{00000000-0005-0000-0000-0000D12E0000}"/>
    <cellStyle name="Normal 6 4 2 5 7 4 2" xfId="11493" xr:uid="{00000000-0005-0000-0000-0000D22E0000}"/>
    <cellStyle name="Normal 6 4 2 5 7 5" xfId="7955" xr:uid="{00000000-0005-0000-0000-0000D32E0000}"/>
    <cellStyle name="Normal 6 4 2 5 8" xfId="1366" xr:uid="{00000000-0005-0000-0000-0000D42E0000}"/>
    <cellStyle name="Normal 6 4 2 5 8 2" xfId="3759" xr:uid="{00000000-0005-0000-0000-0000D52E0000}"/>
    <cellStyle name="Normal 6 4 2 5 8 2 2" xfId="9982" xr:uid="{00000000-0005-0000-0000-0000D62E0000}"/>
    <cellStyle name="Normal 6 4 2 5 8 3" xfId="6152" xr:uid="{00000000-0005-0000-0000-0000D72E0000}"/>
    <cellStyle name="Normal 6 4 2 5 8 3 2" xfId="11751" xr:uid="{00000000-0005-0000-0000-0000D82E0000}"/>
    <cellStyle name="Normal 6 4 2 5 8 4" xfId="8213" xr:uid="{00000000-0005-0000-0000-0000D92E0000}"/>
    <cellStyle name="Normal 6 4 2 5 9" xfId="291" xr:uid="{00000000-0005-0000-0000-0000DA2E0000}"/>
    <cellStyle name="Normal 6 4 2 5 9 2" xfId="2689" xr:uid="{00000000-0005-0000-0000-0000DB2E0000}"/>
    <cellStyle name="Normal 6 4 2 5 9 2 2" xfId="9206" xr:uid="{00000000-0005-0000-0000-0000DC2E0000}"/>
    <cellStyle name="Normal 6 4 2 5 9 3" xfId="5082" xr:uid="{00000000-0005-0000-0000-0000DD2E0000}"/>
    <cellStyle name="Normal 6 4 2 5 9 3 2" xfId="10975" xr:uid="{00000000-0005-0000-0000-0000DE2E0000}"/>
    <cellStyle name="Normal 6 4 2 5 9 4" xfId="7437" xr:uid="{00000000-0005-0000-0000-0000DF2E0000}"/>
    <cellStyle name="Normal 6 4 2 6" xfId="52" xr:uid="{00000000-0005-0000-0000-0000E02E0000}"/>
    <cellStyle name="Normal 6 4 2 6 2" xfId="136" xr:uid="{00000000-0005-0000-0000-0000E12E0000}"/>
    <cellStyle name="Normal 6 4 2 6 2 2" xfId="739" xr:uid="{00000000-0005-0000-0000-0000E22E0000}"/>
    <cellStyle name="Normal 6 4 2 6 2 2 2" xfId="1809" xr:uid="{00000000-0005-0000-0000-0000E32E0000}"/>
    <cellStyle name="Normal 6 4 2 6 2 2 2 2" xfId="4202" xr:uid="{00000000-0005-0000-0000-0000E42E0000}"/>
    <cellStyle name="Normal 6 4 2 6 2 2 2 2 2" xfId="10363" xr:uid="{00000000-0005-0000-0000-0000E52E0000}"/>
    <cellStyle name="Normal 6 4 2 6 2 2 2 3" xfId="6595" xr:uid="{00000000-0005-0000-0000-0000E62E0000}"/>
    <cellStyle name="Normal 6 4 2 6 2 2 2 3 2" xfId="12132" xr:uid="{00000000-0005-0000-0000-0000E72E0000}"/>
    <cellStyle name="Normal 6 4 2 6 2 2 2 4" xfId="8594" xr:uid="{00000000-0005-0000-0000-0000E82E0000}"/>
    <cellStyle name="Normal 6 4 2 6 2 2 3" xfId="3132" xr:uid="{00000000-0005-0000-0000-0000E92E0000}"/>
    <cellStyle name="Normal 6 4 2 6 2 2 3 2" xfId="9587" xr:uid="{00000000-0005-0000-0000-0000EA2E0000}"/>
    <cellStyle name="Normal 6 4 2 6 2 2 4" xfId="5525" xr:uid="{00000000-0005-0000-0000-0000EB2E0000}"/>
    <cellStyle name="Normal 6 4 2 6 2 2 4 2" xfId="11356" xr:uid="{00000000-0005-0000-0000-0000EC2E0000}"/>
    <cellStyle name="Normal 6 4 2 6 2 2 5" xfId="7818" xr:uid="{00000000-0005-0000-0000-0000ED2E0000}"/>
    <cellStyle name="Normal 6 4 2 6 2 3" xfId="1124" xr:uid="{00000000-0005-0000-0000-0000EE2E0000}"/>
    <cellStyle name="Normal 6 4 2 6 2 3 2" xfId="2194" xr:uid="{00000000-0005-0000-0000-0000EF2E0000}"/>
    <cellStyle name="Normal 6 4 2 6 2 3 2 2" xfId="4587" xr:uid="{00000000-0005-0000-0000-0000F02E0000}"/>
    <cellStyle name="Normal 6 4 2 6 2 3 2 2 2" xfId="10622" xr:uid="{00000000-0005-0000-0000-0000F12E0000}"/>
    <cellStyle name="Normal 6 4 2 6 2 3 2 3" xfId="6980" xr:uid="{00000000-0005-0000-0000-0000F22E0000}"/>
    <cellStyle name="Normal 6 4 2 6 2 3 2 3 2" xfId="12391" xr:uid="{00000000-0005-0000-0000-0000F32E0000}"/>
    <cellStyle name="Normal 6 4 2 6 2 3 2 4" xfId="8853" xr:uid="{00000000-0005-0000-0000-0000F42E0000}"/>
    <cellStyle name="Normal 6 4 2 6 2 3 3" xfId="3517" xr:uid="{00000000-0005-0000-0000-0000F52E0000}"/>
    <cellStyle name="Normal 6 4 2 6 2 3 3 2" xfId="9846" xr:uid="{00000000-0005-0000-0000-0000F62E0000}"/>
    <cellStyle name="Normal 6 4 2 6 2 3 4" xfId="5910" xr:uid="{00000000-0005-0000-0000-0000F72E0000}"/>
    <cellStyle name="Normal 6 4 2 6 2 3 4 2" xfId="11615" xr:uid="{00000000-0005-0000-0000-0000F82E0000}"/>
    <cellStyle name="Normal 6 4 2 6 2 3 5" xfId="8077" xr:uid="{00000000-0005-0000-0000-0000F92E0000}"/>
    <cellStyle name="Normal 6 4 2 6 2 4" xfId="1508" xr:uid="{00000000-0005-0000-0000-0000FA2E0000}"/>
    <cellStyle name="Normal 6 4 2 6 2 4 2" xfId="3901" xr:uid="{00000000-0005-0000-0000-0000FB2E0000}"/>
    <cellStyle name="Normal 6 4 2 6 2 4 2 2" xfId="10104" xr:uid="{00000000-0005-0000-0000-0000FC2E0000}"/>
    <cellStyle name="Normal 6 4 2 6 2 4 3" xfId="6294" xr:uid="{00000000-0005-0000-0000-0000FD2E0000}"/>
    <cellStyle name="Normal 6 4 2 6 2 4 3 2" xfId="11873" xr:uid="{00000000-0005-0000-0000-0000FE2E0000}"/>
    <cellStyle name="Normal 6 4 2 6 2 4 4" xfId="8335" xr:uid="{00000000-0005-0000-0000-0000FF2E0000}"/>
    <cellStyle name="Normal 6 4 2 6 2 5" xfId="436" xr:uid="{00000000-0005-0000-0000-0000002F0000}"/>
    <cellStyle name="Normal 6 4 2 6 2 5 2" xfId="2831" xr:uid="{00000000-0005-0000-0000-0000012F0000}"/>
    <cellStyle name="Normal 6 4 2 6 2 5 2 2" xfId="9328" xr:uid="{00000000-0005-0000-0000-0000022F0000}"/>
    <cellStyle name="Normal 6 4 2 6 2 5 3" xfId="5224" xr:uid="{00000000-0005-0000-0000-0000032F0000}"/>
    <cellStyle name="Normal 6 4 2 6 2 5 3 2" xfId="11097" xr:uid="{00000000-0005-0000-0000-0000042F0000}"/>
    <cellStyle name="Normal 6 4 2 6 2 5 4" xfId="7559" xr:uid="{00000000-0005-0000-0000-0000052F0000}"/>
    <cellStyle name="Normal 6 4 2 6 2 6" xfId="2534" xr:uid="{00000000-0005-0000-0000-0000062F0000}"/>
    <cellStyle name="Normal 6 4 2 6 2 6 2" xfId="9073" xr:uid="{00000000-0005-0000-0000-0000072F0000}"/>
    <cellStyle name="Normal 6 4 2 6 2 7" xfId="4927" xr:uid="{00000000-0005-0000-0000-0000082F0000}"/>
    <cellStyle name="Normal 6 4 2 6 2 7 2" xfId="10842" xr:uid="{00000000-0005-0000-0000-0000092F0000}"/>
    <cellStyle name="Normal 6 4 2 6 2 8" xfId="7304" xr:uid="{00000000-0005-0000-0000-00000A2F0000}"/>
    <cellStyle name="Normal 6 4 2 6 3" xfId="220" xr:uid="{00000000-0005-0000-0000-00000B2F0000}"/>
    <cellStyle name="Normal 6 4 2 6 3 2" xfId="1681" xr:uid="{00000000-0005-0000-0000-00000C2F0000}"/>
    <cellStyle name="Normal 6 4 2 6 3 2 2" xfId="4074" xr:uid="{00000000-0005-0000-0000-00000D2F0000}"/>
    <cellStyle name="Normal 6 4 2 6 3 2 2 2" xfId="10253" xr:uid="{00000000-0005-0000-0000-00000E2F0000}"/>
    <cellStyle name="Normal 6 4 2 6 3 2 3" xfId="6467" xr:uid="{00000000-0005-0000-0000-00000F2F0000}"/>
    <cellStyle name="Normal 6 4 2 6 3 2 3 2" xfId="12022" xr:uid="{00000000-0005-0000-0000-0000102F0000}"/>
    <cellStyle name="Normal 6 4 2 6 3 2 4" xfId="8484" xr:uid="{00000000-0005-0000-0000-0000112F0000}"/>
    <cellStyle name="Normal 6 4 2 6 3 3" xfId="611" xr:uid="{00000000-0005-0000-0000-0000122F0000}"/>
    <cellStyle name="Normal 6 4 2 6 3 3 2" xfId="3004" xr:uid="{00000000-0005-0000-0000-0000132F0000}"/>
    <cellStyle name="Normal 6 4 2 6 3 3 2 2" xfId="9477" xr:uid="{00000000-0005-0000-0000-0000142F0000}"/>
    <cellStyle name="Normal 6 4 2 6 3 3 3" xfId="5397" xr:uid="{00000000-0005-0000-0000-0000152F0000}"/>
    <cellStyle name="Normal 6 4 2 6 3 3 3 2" xfId="11246" xr:uid="{00000000-0005-0000-0000-0000162F0000}"/>
    <cellStyle name="Normal 6 4 2 6 3 3 4" xfId="7708" xr:uid="{00000000-0005-0000-0000-0000172F0000}"/>
    <cellStyle name="Normal 6 4 2 6 3 4" xfId="2618" xr:uid="{00000000-0005-0000-0000-0000182F0000}"/>
    <cellStyle name="Normal 6 4 2 6 3 4 2" xfId="9145" xr:uid="{00000000-0005-0000-0000-0000192F0000}"/>
    <cellStyle name="Normal 6 4 2 6 3 5" xfId="5011" xr:uid="{00000000-0005-0000-0000-00001A2F0000}"/>
    <cellStyle name="Normal 6 4 2 6 3 5 2" xfId="10914" xr:uid="{00000000-0005-0000-0000-00001B2F0000}"/>
    <cellStyle name="Normal 6 4 2 6 3 6" xfId="7376" xr:uid="{00000000-0005-0000-0000-00001C2F0000}"/>
    <cellStyle name="Normal 6 4 2 6 4" xfId="996" xr:uid="{00000000-0005-0000-0000-00001D2F0000}"/>
    <cellStyle name="Normal 6 4 2 6 4 2" xfId="2066" xr:uid="{00000000-0005-0000-0000-00001E2F0000}"/>
    <cellStyle name="Normal 6 4 2 6 4 2 2" xfId="4459" xr:uid="{00000000-0005-0000-0000-00001F2F0000}"/>
    <cellStyle name="Normal 6 4 2 6 4 2 2 2" xfId="10512" xr:uid="{00000000-0005-0000-0000-0000202F0000}"/>
    <cellStyle name="Normal 6 4 2 6 4 2 3" xfId="6852" xr:uid="{00000000-0005-0000-0000-0000212F0000}"/>
    <cellStyle name="Normal 6 4 2 6 4 2 3 2" xfId="12281" xr:uid="{00000000-0005-0000-0000-0000222F0000}"/>
    <cellStyle name="Normal 6 4 2 6 4 2 4" xfId="8743" xr:uid="{00000000-0005-0000-0000-0000232F0000}"/>
    <cellStyle name="Normal 6 4 2 6 4 3" xfId="3389" xr:uid="{00000000-0005-0000-0000-0000242F0000}"/>
    <cellStyle name="Normal 6 4 2 6 4 3 2" xfId="9736" xr:uid="{00000000-0005-0000-0000-0000252F0000}"/>
    <cellStyle name="Normal 6 4 2 6 4 4" xfId="5782" xr:uid="{00000000-0005-0000-0000-0000262F0000}"/>
    <cellStyle name="Normal 6 4 2 6 4 4 2" xfId="11505" xr:uid="{00000000-0005-0000-0000-0000272F0000}"/>
    <cellStyle name="Normal 6 4 2 6 4 5" xfId="7967" xr:uid="{00000000-0005-0000-0000-0000282F0000}"/>
    <cellStyle name="Normal 6 4 2 6 5" xfId="1380" xr:uid="{00000000-0005-0000-0000-0000292F0000}"/>
    <cellStyle name="Normal 6 4 2 6 5 2" xfId="3773" xr:uid="{00000000-0005-0000-0000-00002A2F0000}"/>
    <cellStyle name="Normal 6 4 2 6 5 2 2" xfId="9994" xr:uid="{00000000-0005-0000-0000-00002B2F0000}"/>
    <cellStyle name="Normal 6 4 2 6 5 3" xfId="6166" xr:uid="{00000000-0005-0000-0000-00002C2F0000}"/>
    <cellStyle name="Normal 6 4 2 6 5 3 2" xfId="11763" xr:uid="{00000000-0005-0000-0000-00002D2F0000}"/>
    <cellStyle name="Normal 6 4 2 6 5 4" xfId="8225" xr:uid="{00000000-0005-0000-0000-00002E2F0000}"/>
    <cellStyle name="Normal 6 4 2 6 6" xfId="305" xr:uid="{00000000-0005-0000-0000-00002F2F0000}"/>
    <cellStyle name="Normal 6 4 2 6 6 2" xfId="2703" xr:uid="{00000000-0005-0000-0000-0000302F0000}"/>
    <cellStyle name="Normal 6 4 2 6 6 2 2" xfId="9218" xr:uid="{00000000-0005-0000-0000-0000312F0000}"/>
    <cellStyle name="Normal 6 4 2 6 6 3" xfId="5096" xr:uid="{00000000-0005-0000-0000-0000322F0000}"/>
    <cellStyle name="Normal 6 4 2 6 6 3 2" xfId="10987" xr:uid="{00000000-0005-0000-0000-0000332F0000}"/>
    <cellStyle name="Normal 6 4 2 6 6 4" xfId="7449" xr:uid="{00000000-0005-0000-0000-0000342F0000}"/>
    <cellStyle name="Normal 6 4 2 6 7" xfId="2450" xr:uid="{00000000-0005-0000-0000-0000352F0000}"/>
    <cellStyle name="Normal 6 4 2 6 7 2" xfId="9001" xr:uid="{00000000-0005-0000-0000-0000362F0000}"/>
    <cellStyle name="Normal 6 4 2 6 8" xfId="4843" xr:uid="{00000000-0005-0000-0000-0000372F0000}"/>
    <cellStyle name="Normal 6 4 2 6 8 2" xfId="10770" xr:uid="{00000000-0005-0000-0000-0000382F0000}"/>
    <cellStyle name="Normal 6 4 2 6 9" xfId="7232" xr:uid="{00000000-0005-0000-0000-0000392F0000}"/>
    <cellStyle name="Normal 6 4 2 7" xfId="94" xr:uid="{00000000-0005-0000-0000-00003A2F0000}"/>
    <cellStyle name="Normal 6 4 2 7 2" xfId="480" xr:uid="{00000000-0005-0000-0000-00003B2F0000}"/>
    <cellStyle name="Normal 6 4 2 7 2 2" xfId="783" xr:uid="{00000000-0005-0000-0000-00003C2F0000}"/>
    <cellStyle name="Normal 6 4 2 7 2 2 2" xfId="1853" xr:uid="{00000000-0005-0000-0000-00003D2F0000}"/>
    <cellStyle name="Normal 6 4 2 7 2 2 2 2" xfId="4246" xr:uid="{00000000-0005-0000-0000-00003E2F0000}"/>
    <cellStyle name="Normal 6 4 2 7 2 2 2 2 2" xfId="10401" xr:uid="{00000000-0005-0000-0000-00003F2F0000}"/>
    <cellStyle name="Normal 6 4 2 7 2 2 2 3" xfId="6639" xr:uid="{00000000-0005-0000-0000-0000402F0000}"/>
    <cellStyle name="Normal 6 4 2 7 2 2 2 3 2" xfId="12170" xr:uid="{00000000-0005-0000-0000-0000412F0000}"/>
    <cellStyle name="Normal 6 4 2 7 2 2 2 4" xfId="8632" xr:uid="{00000000-0005-0000-0000-0000422F0000}"/>
    <cellStyle name="Normal 6 4 2 7 2 2 3" xfId="3176" xr:uid="{00000000-0005-0000-0000-0000432F0000}"/>
    <cellStyle name="Normal 6 4 2 7 2 2 3 2" xfId="9625" xr:uid="{00000000-0005-0000-0000-0000442F0000}"/>
    <cellStyle name="Normal 6 4 2 7 2 2 4" xfId="5569" xr:uid="{00000000-0005-0000-0000-0000452F0000}"/>
    <cellStyle name="Normal 6 4 2 7 2 2 4 2" xfId="11394" xr:uid="{00000000-0005-0000-0000-0000462F0000}"/>
    <cellStyle name="Normal 6 4 2 7 2 2 5" xfId="7856" xr:uid="{00000000-0005-0000-0000-0000472F0000}"/>
    <cellStyle name="Normal 6 4 2 7 2 3" xfId="1168" xr:uid="{00000000-0005-0000-0000-0000482F0000}"/>
    <cellStyle name="Normal 6 4 2 7 2 3 2" xfId="2238" xr:uid="{00000000-0005-0000-0000-0000492F0000}"/>
    <cellStyle name="Normal 6 4 2 7 2 3 2 2" xfId="4631" xr:uid="{00000000-0005-0000-0000-00004A2F0000}"/>
    <cellStyle name="Normal 6 4 2 7 2 3 2 2 2" xfId="10660" xr:uid="{00000000-0005-0000-0000-00004B2F0000}"/>
    <cellStyle name="Normal 6 4 2 7 2 3 2 3" xfId="7024" xr:uid="{00000000-0005-0000-0000-00004C2F0000}"/>
    <cellStyle name="Normal 6 4 2 7 2 3 2 3 2" xfId="12429" xr:uid="{00000000-0005-0000-0000-00004D2F0000}"/>
    <cellStyle name="Normal 6 4 2 7 2 3 2 4" xfId="8891" xr:uid="{00000000-0005-0000-0000-00004E2F0000}"/>
    <cellStyle name="Normal 6 4 2 7 2 3 3" xfId="3561" xr:uid="{00000000-0005-0000-0000-00004F2F0000}"/>
    <cellStyle name="Normal 6 4 2 7 2 3 3 2" xfId="9884" xr:uid="{00000000-0005-0000-0000-0000502F0000}"/>
    <cellStyle name="Normal 6 4 2 7 2 3 4" xfId="5954" xr:uid="{00000000-0005-0000-0000-0000512F0000}"/>
    <cellStyle name="Normal 6 4 2 7 2 3 4 2" xfId="11653" xr:uid="{00000000-0005-0000-0000-0000522F0000}"/>
    <cellStyle name="Normal 6 4 2 7 2 3 5" xfId="8115" xr:uid="{00000000-0005-0000-0000-0000532F0000}"/>
    <cellStyle name="Normal 6 4 2 7 2 4" xfId="1552" xr:uid="{00000000-0005-0000-0000-0000542F0000}"/>
    <cellStyle name="Normal 6 4 2 7 2 4 2" xfId="3945" xr:uid="{00000000-0005-0000-0000-0000552F0000}"/>
    <cellStyle name="Normal 6 4 2 7 2 4 2 2" xfId="10142" xr:uid="{00000000-0005-0000-0000-0000562F0000}"/>
    <cellStyle name="Normal 6 4 2 7 2 4 3" xfId="6338" xr:uid="{00000000-0005-0000-0000-0000572F0000}"/>
    <cellStyle name="Normal 6 4 2 7 2 4 3 2" xfId="11911" xr:uid="{00000000-0005-0000-0000-0000582F0000}"/>
    <cellStyle name="Normal 6 4 2 7 2 4 4" xfId="8373" xr:uid="{00000000-0005-0000-0000-0000592F0000}"/>
    <cellStyle name="Normal 6 4 2 7 2 5" xfId="2875" xr:uid="{00000000-0005-0000-0000-00005A2F0000}"/>
    <cellStyle name="Normal 6 4 2 7 2 5 2" xfId="9366" xr:uid="{00000000-0005-0000-0000-00005B2F0000}"/>
    <cellStyle name="Normal 6 4 2 7 2 6" xfId="5268" xr:uid="{00000000-0005-0000-0000-00005C2F0000}"/>
    <cellStyle name="Normal 6 4 2 7 2 6 2" xfId="11135" xr:uid="{00000000-0005-0000-0000-00005D2F0000}"/>
    <cellStyle name="Normal 6 4 2 7 2 7" xfId="7597" xr:uid="{00000000-0005-0000-0000-00005E2F0000}"/>
    <cellStyle name="Normal 6 4 2 7 3" xfId="655" xr:uid="{00000000-0005-0000-0000-00005F2F0000}"/>
    <cellStyle name="Normal 6 4 2 7 3 2" xfId="1725" xr:uid="{00000000-0005-0000-0000-0000602F0000}"/>
    <cellStyle name="Normal 6 4 2 7 3 2 2" xfId="4118" xr:uid="{00000000-0005-0000-0000-0000612F0000}"/>
    <cellStyle name="Normal 6 4 2 7 3 2 2 2" xfId="10291" xr:uid="{00000000-0005-0000-0000-0000622F0000}"/>
    <cellStyle name="Normal 6 4 2 7 3 2 3" xfId="6511" xr:uid="{00000000-0005-0000-0000-0000632F0000}"/>
    <cellStyle name="Normal 6 4 2 7 3 2 3 2" xfId="12060" xr:uid="{00000000-0005-0000-0000-0000642F0000}"/>
    <cellStyle name="Normal 6 4 2 7 3 2 4" xfId="8522" xr:uid="{00000000-0005-0000-0000-0000652F0000}"/>
    <cellStyle name="Normal 6 4 2 7 3 3" xfId="3048" xr:uid="{00000000-0005-0000-0000-0000662F0000}"/>
    <cellStyle name="Normal 6 4 2 7 3 3 2" xfId="9515" xr:uid="{00000000-0005-0000-0000-0000672F0000}"/>
    <cellStyle name="Normal 6 4 2 7 3 4" xfId="5441" xr:uid="{00000000-0005-0000-0000-0000682F0000}"/>
    <cellStyle name="Normal 6 4 2 7 3 4 2" xfId="11284" xr:uid="{00000000-0005-0000-0000-0000692F0000}"/>
    <cellStyle name="Normal 6 4 2 7 3 5" xfId="7746" xr:uid="{00000000-0005-0000-0000-00006A2F0000}"/>
    <cellStyle name="Normal 6 4 2 7 4" xfId="1040" xr:uid="{00000000-0005-0000-0000-00006B2F0000}"/>
    <cellStyle name="Normal 6 4 2 7 4 2" xfId="2110" xr:uid="{00000000-0005-0000-0000-00006C2F0000}"/>
    <cellStyle name="Normal 6 4 2 7 4 2 2" xfId="4503" xr:uid="{00000000-0005-0000-0000-00006D2F0000}"/>
    <cellStyle name="Normal 6 4 2 7 4 2 2 2" xfId="10550" xr:uid="{00000000-0005-0000-0000-00006E2F0000}"/>
    <cellStyle name="Normal 6 4 2 7 4 2 3" xfId="6896" xr:uid="{00000000-0005-0000-0000-00006F2F0000}"/>
    <cellStyle name="Normal 6 4 2 7 4 2 3 2" xfId="12319" xr:uid="{00000000-0005-0000-0000-0000702F0000}"/>
    <cellStyle name="Normal 6 4 2 7 4 2 4" xfId="8781" xr:uid="{00000000-0005-0000-0000-0000712F0000}"/>
    <cellStyle name="Normal 6 4 2 7 4 3" xfId="3433" xr:uid="{00000000-0005-0000-0000-0000722F0000}"/>
    <cellStyle name="Normal 6 4 2 7 4 3 2" xfId="9774" xr:uid="{00000000-0005-0000-0000-0000732F0000}"/>
    <cellStyle name="Normal 6 4 2 7 4 4" xfId="5826" xr:uid="{00000000-0005-0000-0000-0000742F0000}"/>
    <cellStyle name="Normal 6 4 2 7 4 4 2" xfId="11543" xr:uid="{00000000-0005-0000-0000-0000752F0000}"/>
    <cellStyle name="Normal 6 4 2 7 4 5" xfId="8005" xr:uid="{00000000-0005-0000-0000-0000762F0000}"/>
    <cellStyle name="Normal 6 4 2 7 5" xfId="1424" xr:uid="{00000000-0005-0000-0000-0000772F0000}"/>
    <cellStyle name="Normal 6 4 2 7 5 2" xfId="3817" xr:uid="{00000000-0005-0000-0000-0000782F0000}"/>
    <cellStyle name="Normal 6 4 2 7 5 2 2" xfId="10032" xr:uid="{00000000-0005-0000-0000-0000792F0000}"/>
    <cellStyle name="Normal 6 4 2 7 5 3" xfId="6210" xr:uid="{00000000-0005-0000-0000-00007A2F0000}"/>
    <cellStyle name="Normal 6 4 2 7 5 3 2" xfId="11801" xr:uid="{00000000-0005-0000-0000-00007B2F0000}"/>
    <cellStyle name="Normal 6 4 2 7 5 4" xfId="8263" xr:uid="{00000000-0005-0000-0000-00007C2F0000}"/>
    <cellStyle name="Normal 6 4 2 7 6" xfId="350" xr:uid="{00000000-0005-0000-0000-00007D2F0000}"/>
    <cellStyle name="Normal 6 4 2 7 6 2" xfId="2747" xr:uid="{00000000-0005-0000-0000-00007E2F0000}"/>
    <cellStyle name="Normal 6 4 2 7 6 2 2" xfId="9256" xr:uid="{00000000-0005-0000-0000-00007F2F0000}"/>
    <cellStyle name="Normal 6 4 2 7 6 3" xfId="5140" xr:uid="{00000000-0005-0000-0000-0000802F0000}"/>
    <cellStyle name="Normal 6 4 2 7 6 3 2" xfId="11025" xr:uid="{00000000-0005-0000-0000-0000812F0000}"/>
    <cellStyle name="Normal 6 4 2 7 6 4" xfId="7487" xr:uid="{00000000-0005-0000-0000-0000822F0000}"/>
    <cellStyle name="Normal 6 4 2 7 7" xfId="2492" xr:uid="{00000000-0005-0000-0000-0000832F0000}"/>
    <cellStyle name="Normal 6 4 2 7 7 2" xfId="9037" xr:uid="{00000000-0005-0000-0000-0000842F0000}"/>
    <cellStyle name="Normal 6 4 2 7 8" xfId="4885" xr:uid="{00000000-0005-0000-0000-0000852F0000}"/>
    <cellStyle name="Normal 6 4 2 7 8 2" xfId="10806" xr:uid="{00000000-0005-0000-0000-0000862F0000}"/>
    <cellStyle name="Normal 6 4 2 7 9" xfId="7268" xr:uid="{00000000-0005-0000-0000-0000872F0000}"/>
    <cellStyle name="Normal 6 4 2 8" xfId="178" xr:uid="{00000000-0005-0000-0000-0000882F0000}"/>
    <cellStyle name="Normal 6 4 2 8 2" xfId="697" xr:uid="{00000000-0005-0000-0000-0000892F0000}"/>
    <cellStyle name="Normal 6 4 2 8 2 2" xfId="1767" xr:uid="{00000000-0005-0000-0000-00008A2F0000}"/>
    <cellStyle name="Normal 6 4 2 8 2 2 2" xfId="4160" xr:uid="{00000000-0005-0000-0000-00008B2F0000}"/>
    <cellStyle name="Normal 6 4 2 8 2 2 2 2" xfId="10327" xr:uid="{00000000-0005-0000-0000-00008C2F0000}"/>
    <cellStyle name="Normal 6 4 2 8 2 2 3" xfId="6553" xr:uid="{00000000-0005-0000-0000-00008D2F0000}"/>
    <cellStyle name="Normal 6 4 2 8 2 2 3 2" xfId="12096" xr:uid="{00000000-0005-0000-0000-00008E2F0000}"/>
    <cellStyle name="Normal 6 4 2 8 2 2 4" xfId="8558" xr:uid="{00000000-0005-0000-0000-00008F2F0000}"/>
    <cellStyle name="Normal 6 4 2 8 2 3" xfId="3090" xr:uid="{00000000-0005-0000-0000-0000902F0000}"/>
    <cellStyle name="Normal 6 4 2 8 2 3 2" xfId="9551" xr:uid="{00000000-0005-0000-0000-0000912F0000}"/>
    <cellStyle name="Normal 6 4 2 8 2 4" xfId="5483" xr:uid="{00000000-0005-0000-0000-0000922F0000}"/>
    <cellStyle name="Normal 6 4 2 8 2 4 2" xfId="11320" xr:uid="{00000000-0005-0000-0000-0000932F0000}"/>
    <cellStyle name="Normal 6 4 2 8 2 5" xfId="7782" xr:uid="{00000000-0005-0000-0000-0000942F0000}"/>
    <cellStyle name="Normal 6 4 2 8 3" xfId="1082" xr:uid="{00000000-0005-0000-0000-0000952F0000}"/>
    <cellStyle name="Normal 6 4 2 8 3 2" xfId="2152" xr:uid="{00000000-0005-0000-0000-0000962F0000}"/>
    <cellStyle name="Normal 6 4 2 8 3 2 2" xfId="4545" xr:uid="{00000000-0005-0000-0000-0000972F0000}"/>
    <cellStyle name="Normal 6 4 2 8 3 2 2 2" xfId="10586" xr:uid="{00000000-0005-0000-0000-0000982F0000}"/>
    <cellStyle name="Normal 6 4 2 8 3 2 3" xfId="6938" xr:uid="{00000000-0005-0000-0000-0000992F0000}"/>
    <cellStyle name="Normal 6 4 2 8 3 2 3 2" xfId="12355" xr:uid="{00000000-0005-0000-0000-00009A2F0000}"/>
    <cellStyle name="Normal 6 4 2 8 3 2 4" xfId="8817" xr:uid="{00000000-0005-0000-0000-00009B2F0000}"/>
    <cellStyle name="Normal 6 4 2 8 3 3" xfId="3475" xr:uid="{00000000-0005-0000-0000-00009C2F0000}"/>
    <cellStyle name="Normal 6 4 2 8 3 3 2" xfId="9810" xr:uid="{00000000-0005-0000-0000-00009D2F0000}"/>
    <cellStyle name="Normal 6 4 2 8 3 4" xfId="5868" xr:uid="{00000000-0005-0000-0000-00009E2F0000}"/>
    <cellStyle name="Normal 6 4 2 8 3 4 2" xfId="11579" xr:uid="{00000000-0005-0000-0000-00009F2F0000}"/>
    <cellStyle name="Normal 6 4 2 8 3 5" xfId="8041" xr:uid="{00000000-0005-0000-0000-0000A02F0000}"/>
    <cellStyle name="Normal 6 4 2 8 4" xfId="1466" xr:uid="{00000000-0005-0000-0000-0000A12F0000}"/>
    <cellStyle name="Normal 6 4 2 8 4 2" xfId="3859" xr:uid="{00000000-0005-0000-0000-0000A22F0000}"/>
    <cellStyle name="Normal 6 4 2 8 4 2 2" xfId="10068" xr:uid="{00000000-0005-0000-0000-0000A32F0000}"/>
    <cellStyle name="Normal 6 4 2 8 4 3" xfId="6252" xr:uid="{00000000-0005-0000-0000-0000A42F0000}"/>
    <cellStyle name="Normal 6 4 2 8 4 3 2" xfId="11837" xr:uid="{00000000-0005-0000-0000-0000A52F0000}"/>
    <cellStyle name="Normal 6 4 2 8 4 4" xfId="8299" xr:uid="{00000000-0005-0000-0000-0000A62F0000}"/>
    <cellStyle name="Normal 6 4 2 8 5" xfId="394" xr:uid="{00000000-0005-0000-0000-0000A72F0000}"/>
    <cellStyle name="Normal 6 4 2 8 5 2" xfId="2789" xr:uid="{00000000-0005-0000-0000-0000A82F0000}"/>
    <cellStyle name="Normal 6 4 2 8 5 2 2" xfId="9292" xr:uid="{00000000-0005-0000-0000-0000A92F0000}"/>
    <cellStyle name="Normal 6 4 2 8 5 3" xfId="5182" xr:uid="{00000000-0005-0000-0000-0000AA2F0000}"/>
    <cellStyle name="Normal 6 4 2 8 5 3 2" xfId="11061" xr:uid="{00000000-0005-0000-0000-0000AB2F0000}"/>
    <cellStyle name="Normal 6 4 2 8 5 4" xfId="7523" xr:uid="{00000000-0005-0000-0000-0000AC2F0000}"/>
    <cellStyle name="Normal 6 4 2 8 6" xfId="2576" xr:uid="{00000000-0005-0000-0000-0000AD2F0000}"/>
    <cellStyle name="Normal 6 4 2 8 6 2" xfId="9109" xr:uid="{00000000-0005-0000-0000-0000AE2F0000}"/>
    <cellStyle name="Normal 6 4 2 8 7" xfId="4969" xr:uid="{00000000-0005-0000-0000-0000AF2F0000}"/>
    <cellStyle name="Normal 6 4 2 8 7 2" xfId="10878" xr:uid="{00000000-0005-0000-0000-0000B02F0000}"/>
    <cellStyle name="Normal 6 4 2 8 8" xfId="7340" xr:uid="{00000000-0005-0000-0000-0000B12F0000}"/>
    <cellStyle name="Normal 6 4 2 9" xfId="524" xr:uid="{00000000-0005-0000-0000-0000B22F0000}"/>
    <cellStyle name="Normal 6 4 2 9 2" xfId="827" xr:uid="{00000000-0005-0000-0000-0000B32F0000}"/>
    <cellStyle name="Normal 6 4 2 9 2 2" xfId="1897" xr:uid="{00000000-0005-0000-0000-0000B42F0000}"/>
    <cellStyle name="Normal 6 4 2 9 2 2 2" xfId="4290" xr:uid="{00000000-0005-0000-0000-0000B52F0000}"/>
    <cellStyle name="Normal 6 4 2 9 2 2 2 2" xfId="10439" xr:uid="{00000000-0005-0000-0000-0000B62F0000}"/>
    <cellStyle name="Normal 6 4 2 9 2 2 3" xfId="6683" xr:uid="{00000000-0005-0000-0000-0000B72F0000}"/>
    <cellStyle name="Normal 6 4 2 9 2 2 3 2" xfId="12208" xr:uid="{00000000-0005-0000-0000-0000B82F0000}"/>
    <cellStyle name="Normal 6 4 2 9 2 2 4" xfId="8670" xr:uid="{00000000-0005-0000-0000-0000B92F0000}"/>
    <cellStyle name="Normal 6 4 2 9 2 3" xfId="3220" xr:uid="{00000000-0005-0000-0000-0000BA2F0000}"/>
    <cellStyle name="Normal 6 4 2 9 2 3 2" xfId="9663" xr:uid="{00000000-0005-0000-0000-0000BB2F0000}"/>
    <cellStyle name="Normal 6 4 2 9 2 4" xfId="5613" xr:uid="{00000000-0005-0000-0000-0000BC2F0000}"/>
    <cellStyle name="Normal 6 4 2 9 2 4 2" xfId="11432" xr:uid="{00000000-0005-0000-0000-0000BD2F0000}"/>
    <cellStyle name="Normal 6 4 2 9 2 5" xfId="7894" xr:uid="{00000000-0005-0000-0000-0000BE2F0000}"/>
    <cellStyle name="Normal 6 4 2 9 3" xfId="1212" xr:uid="{00000000-0005-0000-0000-0000BF2F0000}"/>
    <cellStyle name="Normal 6 4 2 9 3 2" xfId="2282" xr:uid="{00000000-0005-0000-0000-0000C02F0000}"/>
    <cellStyle name="Normal 6 4 2 9 3 2 2" xfId="4675" xr:uid="{00000000-0005-0000-0000-0000C12F0000}"/>
    <cellStyle name="Normal 6 4 2 9 3 2 2 2" xfId="10698" xr:uid="{00000000-0005-0000-0000-0000C22F0000}"/>
    <cellStyle name="Normal 6 4 2 9 3 2 3" xfId="7068" xr:uid="{00000000-0005-0000-0000-0000C32F0000}"/>
    <cellStyle name="Normal 6 4 2 9 3 2 3 2" xfId="12467" xr:uid="{00000000-0005-0000-0000-0000C42F0000}"/>
    <cellStyle name="Normal 6 4 2 9 3 2 4" xfId="8929" xr:uid="{00000000-0005-0000-0000-0000C52F0000}"/>
    <cellStyle name="Normal 6 4 2 9 3 3" xfId="3605" xr:uid="{00000000-0005-0000-0000-0000C62F0000}"/>
    <cellStyle name="Normal 6 4 2 9 3 3 2" xfId="9922" xr:uid="{00000000-0005-0000-0000-0000C72F0000}"/>
    <cellStyle name="Normal 6 4 2 9 3 4" xfId="5998" xr:uid="{00000000-0005-0000-0000-0000C82F0000}"/>
    <cellStyle name="Normal 6 4 2 9 3 4 2" xfId="11691" xr:uid="{00000000-0005-0000-0000-0000C92F0000}"/>
    <cellStyle name="Normal 6 4 2 9 3 5" xfId="8153" xr:uid="{00000000-0005-0000-0000-0000CA2F0000}"/>
    <cellStyle name="Normal 6 4 2 9 4" xfId="1596" xr:uid="{00000000-0005-0000-0000-0000CB2F0000}"/>
    <cellStyle name="Normal 6 4 2 9 4 2" xfId="3989" xr:uid="{00000000-0005-0000-0000-0000CC2F0000}"/>
    <cellStyle name="Normal 6 4 2 9 4 2 2" xfId="10180" xr:uid="{00000000-0005-0000-0000-0000CD2F0000}"/>
    <cellStyle name="Normal 6 4 2 9 4 3" xfId="6382" xr:uid="{00000000-0005-0000-0000-0000CE2F0000}"/>
    <cellStyle name="Normal 6 4 2 9 4 3 2" xfId="11949" xr:uid="{00000000-0005-0000-0000-0000CF2F0000}"/>
    <cellStyle name="Normal 6 4 2 9 4 4" xfId="8411" xr:uid="{00000000-0005-0000-0000-0000D02F0000}"/>
    <cellStyle name="Normal 6 4 2 9 5" xfId="2919" xr:uid="{00000000-0005-0000-0000-0000D12F0000}"/>
    <cellStyle name="Normal 6 4 2 9 5 2" xfId="9404" xr:uid="{00000000-0005-0000-0000-0000D22F0000}"/>
    <cellStyle name="Normal 6 4 2 9 6" xfId="5312" xr:uid="{00000000-0005-0000-0000-0000D32F0000}"/>
    <cellStyle name="Normal 6 4 2 9 6 2" xfId="11173" xr:uid="{00000000-0005-0000-0000-0000D42F0000}"/>
    <cellStyle name="Normal 6 4 2 9 7" xfId="7635" xr:uid="{00000000-0005-0000-0000-0000D52F0000}"/>
    <cellStyle name="Normal 8 2" xfId="5" xr:uid="{00000000-0005-0000-0000-0000D62F0000}"/>
    <cellStyle name="Parasts" xfId="0" builtinId="0"/>
    <cellStyle name="Parasts 2" xfId="348" xr:uid="{00000000-0005-0000-0000-0000D82F0000}"/>
    <cellStyle name="Parasts 3" xfId="345" xr:uid="{00000000-0005-0000-0000-0000D92F0000}"/>
    <cellStyle name="Parasts 3 2" xfId="476" xr:uid="{00000000-0005-0000-0000-0000DA2F0000}"/>
    <cellStyle name="Parasts 3 2 2" xfId="779" xr:uid="{00000000-0005-0000-0000-0000DB2F0000}"/>
    <cellStyle name="Parasts 3 2 2 2" xfId="1849" xr:uid="{00000000-0005-0000-0000-0000DC2F0000}"/>
    <cellStyle name="Parasts 3 2 2 2 2" xfId="4242" xr:uid="{00000000-0005-0000-0000-0000DD2F0000}"/>
    <cellStyle name="Parasts 3 2 2 2 2 2" xfId="10397" xr:uid="{00000000-0005-0000-0000-0000DE2F0000}"/>
    <cellStyle name="Parasts 3 2 2 2 3" xfId="6635" xr:uid="{00000000-0005-0000-0000-0000DF2F0000}"/>
    <cellStyle name="Parasts 3 2 2 2 3 2" xfId="12166" xr:uid="{00000000-0005-0000-0000-0000E02F0000}"/>
    <cellStyle name="Parasts 3 2 2 2 4" xfId="8628" xr:uid="{00000000-0005-0000-0000-0000E12F0000}"/>
    <cellStyle name="Parasts 3 2 2 3" xfId="3172" xr:uid="{00000000-0005-0000-0000-0000E22F0000}"/>
    <cellStyle name="Parasts 3 2 2 3 2" xfId="9621" xr:uid="{00000000-0005-0000-0000-0000E32F0000}"/>
    <cellStyle name="Parasts 3 2 2 4" xfId="5565" xr:uid="{00000000-0005-0000-0000-0000E42F0000}"/>
    <cellStyle name="Parasts 3 2 2 4 2" xfId="11390" xr:uid="{00000000-0005-0000-0000-0000E52F0000}"/>
    <cellStyle name="Parasts 3 2 2 5" xfId="7852" xr:uid="{00000000-0005-0000-0000-0000E62F0000}"/>
    <cellStyle name="Parasts 3 2 3" xfId="260" xr:uid="{00000000-0005-0000-0000-0000E72F0000}"/>
    <cellStyle name="Parasts 3 2 3 2" xfId="2234" xr:uid="{00000000-0005-0000-0000-0000E82F0000}"/>
    <cellStyle name="Parasts 3 2 3 2 2" xfId="4627" xr:uid="{00000000-0005-0000-0000-0000E92F0000}"/>
    <cellStyle name="Parasts 3 2 3 2 2 2" xfId="10656" xr:uid="{00000000-0005-0000-0000-0000EA2F0000}"/>
    <cellStyle name="Parasts 3 2 3 2 3" xfId="7020" xr:uid="{00000000-0005-0000-0000-0000EB2F0000}"/>
    <cellStyle name="Parasts 3 2 3 2 3 2" xfId="12425" xr:uid="{00000000-0005-0000-0000-0000EC2F0000}"/>
    <cellStyle name="Parasts 3 2 3 2 4" xfId="8887" xr:uid="{00000000-0005-0000-0000-0000ED2F0000}"/>
    <cellStyle name="Parasts 3 2 3 3" xfId="1164" xr:uid="{00000000-0005-0000-0000-0000EE2F0000}"/>
    <cellStyle name="Parasts 3 2 3 3 2" xfId="3557" xr:uid="{00000000-0005-0000-0000-0000EF2F0000}"/>
    <cellStyle name="Parasts 3 2 3 3 2 2" xfId="9880" xr:uid="{00000000-0005-0000-0000-0000F02F0000}"/>
    <cellStyle name="Parasts 3 2 3 3 3" xfId="5950" xr:uid="{00000000-0005-0000-0000-0000F12F0000}"/>
    <cellStyle name="Parasts 3 2 3 3 3 2" xfId="11649" xr:uid="{00000000-0005-0000-0000-0000F22F0000}"/>
    <cellStyle name="Parasts 3 2 3 3 4" xfId="8111" xr:uid="{00000000-0005-0000-0000-0000F32F0000}"/>
    <cellStyle name="Parasts 3 2 3 4" xfId="2658" xr:uid="{00000000-0005-0000-0000-0000F42F0000}"/>
    <cellStyle name="Parasts 3 2 3 4 2" xfId="9179" xr:uid="{00000000-0005-0000-0000-0000F52F0000}"/>
    <cellStyle name="Parasts 3 2 3 5" xfId="5051" xr:uid="{00000000-0005-0000-0000-0000F62F0000}"/>
    <cellStyle name="Parasts 3 2 3 5 2" xfId="10948" xr:uid="{00000000-0005-0000-0000-0000F72F0000}"/>
    <cellStyle name="Parasts 3 2 3 6" xfId="7410" xr:uid="{00000000-0005-0000-0000-0000F82F0000}"/>
    <cellStyle name="Parasts 3 2 3 7" xfId="12503" xr:uid="{C975ADF0-1F2C-48D8-92EC-6D248977B93E}"/>
    <cellStyle name="Parasts 3 2 4" xfId="1548" xr:uid="{00000000-0005-0000-0000-0000F92F0000}"/>
    <cellStyle name="Parasts 3 2 4 2" xfId="3941" xr:uid="{00000000-0005-0000-0000-0000FA2F0000}"/>
    <cellStyle name="Parasts 3 2 4 2 2" xfId="10138" xr:uid="{00000000-0005-0000-0000-0000FB2F0000}"/>
    <cellStyle name="Parasts 3 2 4 3" xfId="6334" xr:uid="{00000000-0005-0000-0000-0000FC2F0000}"/>
    <cellStyle name="Parasts 3 2 4 3 2" xfId="11907" xr:uid="{00000000-0005-0000-0000-0000FD2F0000}"/>
    <cellStyle name="Parasts 3 2 4 4" xfId="8369" xr:uid="{00000000-0005-0000-0000-0000FE2F0000}"/>
    <cellStyle name="Parasts 3 2 5" xfId="2871" xr:uid="{00000000-0005-0000-0000-0000FF2F0000}"/>
    <cellStyle name="Parasts 3 2 5 2" xfId="9362" xr:uid="{00000000-0005-0000-0000-000000300000}"/>
    <cellStyle name="Parasts 3 2 6" xfId="5264" xr:uid="{00000000-0005-0000-0000-000001300000}"/>
    <cellStyle name="Parasts 3 2 6 2" xfId="11131" xr:uid="{00000000-0005-0000-0000-000002300000}"/>
    <cellStyle name="Parasts 3 2 7" xfId="7593" xr:uid="{00000000-0005-0000-0000-000003300000}"/>
    <cellStyle name="Parasts 3 3" xfId="651" xr:uid="{00000000-0005-0000-0000-000004300000}"/>
    <cellStyle name="Parasts 3 3 2" xfId="1721" xr:uid="{00000000-0005-0000-0000-000005300000}"/>
    <cellStyle name="Parasts 3 3 2 2" xfId="4114" xr:uid="{00000000-0005-0000-0000-000006300000}"/>
    <cellStyle name="Parasts 3 3 2 2 2" xfId="10287" xr:uid="{00000000-0005-0000-0000-000007300000}"/>
    <cellStyle name="Parasts 3 3 2 3" xfId="6507" xr:uid="{00000000-0005-0000-0000-000008300000}"/>
    <cellStyle name="Parasts 3 3 2 3 2" xfId="12056" xr:uid="{00000000-0005-0000-0000-000009300000}"/>
    <cellStyle name="Parasts 3 3 2 4" xfId="8518" xr:uid="{00000000-0005-0000-0000-00000A300000}"/>
    <cellStyle name="Parasts 3 3 3" xfId="3044" xr:uid="{00000000-0005-0000-0000-00000B300000}"/>
    <cellStyle name="Parasts 3 3 3 2" xfId="9511" xr:uid="{00000000-0005-0000-0000-00000C300000}"/>
    <cellStyle name="Parasts 3 3 4" xfId="5437" xr:uid="{00000000-0005-0000-0000-00000D300000}"/>
    <cellStyle name="Parasts 3 3 4 2" xfId="11280" xr:uid="{00000000-0005-0000-0000-00000E300000}"/>
    <cellStyle name="Parasts 3 3 5" xfId="7742" xr:uid="{00000000-0005-0000-0000-00000F300000}"/>
    <cellStyle name="Parasts 3 4" xfId="1036" xr:uid="{00000000-0005-0000-0000-000010300000}"/>
    <cellStyle name="Parasts 3 4 2" xfId="2106" xr:uid="{00000000-0005-0000-0000-000011300000}"/>
    <cellStyle name="Parasts 3 4 2 2" xfId="4499" xr:uid="{00000000-0005-0000-0000-000012300000}"/>
    <cellStyle name="Parasts 3 4 2 2 2" xfId="10546" xr:uid="{00000000-0005-0000-0000-000013300000}"/>
    <cellStyle name="Parasts 3 4 2 3" xfId="6892" xr:uid="{00000000-0005-0000-0000-000014300000}"/>
    <cellStyle name="Parasts 3 4 2 3 2" xfId="12315" xr:uid="{00000000-0005-0000-0000-000015300000}"/>
    <cellStyle name="Parasts 3 4 2 4" xfId="8777" xr:uid="{00000000-0005-0000-0000-000016300000}"/>
    <cellStyle name="Parasts 3 4 3" xfId="3429" xr:uid="{00000000-0005-0000-0000-000017300000}"/>
    <cellStyle name="Parasts 3 4 3 2" xfId="9770" xr:uid="{00000000-0005-0000-0000-000018300000}"/>
    <cellStyle name="Parasts 3 4 4" xfId="5822" xr:uid="{00000000-0005-0000-0000-000019300000}"/>
    <cellStyle name="Parasts 3 4 4 2" xfId="11539" xr:uid="{00000000-0005-0000-0000-00001A300000}"/>
    <cellStyle name="Parasts 3 4 5" xfId="8001" xr:uid="{00000000-0005-0000-0000-00001B300000}"/>
    <cellStyle name="Parasts 3 5" xfId="1420" xr:uid="{00000000-0005-0000-0000-00001C300000}"/>
    <cellStyle name="Parasts 3 5 2" xfId="3813" xr:uid="{00000000-0005-0000-0000-00001D300000}"/>
    <cellStyle name="Parasts 3 5 2 2" xfId="10028" xr:uid="{00000000-0005-0000-0000-00001E300000}"/>
    <cellStyle name="Parasts 3 5 3" xfId="6206" xr:uid="{00000000-0005-0000-0000-00001F300000}"/>
    <cellStyle name="Parasts 3 5 3 2" xfId="11797" xr:uid="{00000000-0005-0000-0000-000020300000}"/>
    <cellStyle name="Parasts 3 5 4" xfId="8259" xr:uid="{00000000-0005-0000-0000-000021300000}"/>
    <cellStyle name="Parasts 3 6" xfId="2743" xr:uid="{00000000-0005-0000-0000-000022300000}"/>
    <cellStyle name="Parasts 3 6 2" xfId="9252" xr:uid="{00000000-0005-0000-0000-000023300000}"/>
    <cellStyle name="Parasts 3 7" xfId="5136" xr:uid="{00000000-0005-0000-0000-000024300000}"/>
    <cellStyle name="Parasts 3 7 2" xfId="11021" xr:uid="{00000000-0005-0000-0000-000025300000}"/>
    <cellStyle name="Parasts 3 8" xfId="7483" xr:uid="{00000000-0005-0000-0000-000026300000}"/>
    <cellStyle name="Parasts 4" xfId="520" xr:uid="{00000000-0005-0000-0000-000027300000}"/>
    <cellStyle name="Parasts 4 2" xfId="823" xr:uid="{00000000-0005-0000-0000-000028300000}"/>
    <cellStyle name="Parasts 4 2 2" xfId="1893" xr:uid="{00000000-0005-0000-0000-000029300000}"/>
    <cellStyle name="Parasts 4 2 2 2" xfId="4286" xr:uid="{00000000-0005-0000-0000-00002A300000}"/>
    <cellStyle name="Parasts 4 2 2 2 2" xfId="10435" xr:uid="{00000000-0005-0000-0000-00002B300000}"/>
    <cellStyle name="Parasts 4 2 2 3" xfId="6679" xr:uid="{00000000-0005-0000-0000-00002C300000}"/>
    <cellStyle name="Parasts 4 2 2 3 2" xfId="12204" xr:uid="{00000000-0005-0000-0000-00002D300000}"/>
    <cellStyle name="Parasts 4 2 2 4" xfId="8666" xr:uid="{00000000-0005-0000-0000-00002E300000}"/>
    <cellStyle name="Parasts 4 2 3" xfId="3216" xr:uid="{00000000-0005-0000-0000-00002F300000}"/>
    <cellStyle name="Parasts 4 2 3 2" xfId="9659" xr:uid="{00000000-0005-0000-0000-000030300000}"/>
    <cellStyle name="Parasts 4 2 4" xfId="5609" xr:uid="{00000000-0005-0000-0000-000031300000}"/>
    <cellStyle name="Parasts 4 2 4 2" xfId="11428" xr:uid="{00000000-0005-0000-0000-000032300000}"/>
    <cellStyle name="Parasts 4 2 5" xfId="7890" xr:uid="{00000000-0005-0000-0000-000033300000}"/>
    <cellStyle name="Parasts 4 3" xfId="1208" xr:uid="{00000000-0005-0000-0000-000034300000}"/>
    <cellStyle name="Parasts 4 3 2" xfId="2278" xr:uid="{00000000-0005-0000-0000-000035300000}"/>
    <cellStyle name="Parasts 4 3 2 2" xfId="4671" xr:uid="{00000000-0005-0000-0000-000036300000}"/>
    <cellStyle name="Parasts 4 3 2 2 2" xfId="10694" xr:uid="{00000000-0005-0000-0000-000037300000}"/>
    <cellStyle name="Parasts 4 3 2 3" xfId="7064" xr:uid="{00000000-0005-0000-0000-000038300000}"/>
    <cellStyle name="Parasts 4 3 2 3 2" xfId="12463" xr:uid="{00000000-0005-0000-0000-000039300000}"/>
    <cellStyle name="Parasts 4 3 2 4" xfId="8925" xr:uid="{00000000-0005-0000-0000-00003A300000}"/>
    <cellStyle name="Parasts 4 3 3" xfId="3601" xr:uid="{00000000-0005-0000-0000-00003B300000}"/>
    <cellStyle name="Parasts 4 3 3 2" xfId="9918" xr:uid="{00000000-0005-0000-0000-00003C300000}"/>
    <cellStyle name="Parasts 4 3 4" xfId="5994" xr:uid="{00000000-0005-0000-0000-00003D300000}"/>
    <cellStyle name="Parasts 4 3 4 2" xfId="11687" xr:uid="{00000000-0005-0000-0000-00003E300000}"/>
    <cellStyle name="Parasts 4 3 5" xfId="8149" xr:uid="{00000000-0005-0000-0000-00003F300000}"/>
    <cellStyle name="Parasts 4 4" xfId="1592" xr:uid="{00000000-0005-0000-0000-000040300000}"/>
    <cellStyle name="Parasts 4 4 2" xfId="3985" xr:uid="{00000000-0005-0000-0000-000041300000}"/>
    <cellStyle name="Parasts 4 4 2 2" xfId="10176" xr:uid="{00000000-0005-0000-0000-000042300000}"/>
    <cellStyle name="Parasts 4 4 3" xfId="6378" xr:uid="{00000000-0005-0000-0000-000043300000}"/>
    <cellStyle name="Parasts 4 4 3 2" xfId="11945" xr:uid="{00000000-0005-0000-0000-000044300000}"/>
    <cellStyle name="Parasts 4 4 4" xfId="8407" xr:uid="{00000000-0005-0000-0000-000045300000}"/>
    <cellStyle name="Parasts 4 5" xfId="2915" xr:uid="{00000000-0005-0000-0000-000046300000}"/>
    <cellStyle name="Parasts 4 5 2" xfId="9400" xr:uid="{00000000-0005-0000-0000-000047300000}"/>
    <cellStyle name="Parasts 4 6" xfId="5308" xr:uid="{00000000-0005-0000-0000-000048300000}"/>
    <cellStyle name="Parasts 4 6 2" xfId="11169" xr:uid="{00000000-0005-0000-0000-000049300000}"/>
    <cellStyle name="Parasts 4 7" xfId="7631" xr:uid="{00000000-0005-0000-0000-00004A300000}"/>
    <cellStyle name="Parasts 5" xfId="565" xr:uid="{00000000-0005-0000-0000-00004B300000}"/>
    <cellStyle name="Parasts 6" xfId="564" xr:uid="{00000000-0005-0000-0000-00004C300000}"/>
    <cellStyle name="Parasts 6 2" xfId="1636" xr:uid="{00000000-0005-0000-0000-00004D300000}"/>
    <cellStyle name="Parasts 6 2 2" xfId="4029" xr:uid="{00000000-0005-0000-0000-00004E300000}"/>
    <cellStyle name="Parasts 6 2 2 2" xfId="10214" xr:uid="{00000000-0005-0000-0000-00004F300000}"/>
    <cellStyle name="Parasts 6 2 3" xfId="6422" xr:uid="{00000000-0005-0000-0000-000050300000}"/>
    <cellStyle name="Parasts 6 2 3 2" xfId="11983" xr:uid="{00000000-0005-0000-0000-000051300000}"/>
    <cellStyle name="Parasts 6 2 4" xfId="8445" xr:uid="{00000000-0005-0000-0000-000052300000}"/>
    <cellStyle name="Parasts 6 3" xfId="2959" xr:uid="{00000000-0005-0000-0000-000053300000}"/>
    <cellStyle name="Parasts 6 3 2" xfId="9438" xr:uid="{00000000-0005-0000-0000-000054300000}"/>
    <cellStyle name="Parasts 6 4" xfId="5352" xr:uid="{00000000-0005-0000-0000-000055300000}"/>
    <cellStyle name="Parasts 6 4 2" xfId="11207" xr:uid="{00000000-0005-0000-0000-000056300000}"/>
    <cellStyle name="Parasts 6 5" xfId="7669" xr:uid="{00000000-0005-0000-0000-000057300000}"/>
    <cellStyle name="Parasts 7" xfId="951" xr:uid="{00000000-0005-0000-0000-000058300000}"/>
    <cellStyle name="Parasts 7 2" xfId="2021" xr:uid="{00000000-0005-0000-0000-000059300000}"/>
    <cellStyle name="Parasts 7 2 2" xfId="4414" xr:uid="{00000000-0005-0000-0000-00005A300000}"/>
    <cellStyle name="Parasts 7 2 2 2" xfId="10473" xr:uid="{00000000-0005-0000-0000-00005B300000}"/>
    <cellStyle name="Parasts 7 2 3" xfId="6807" xr:uid="{00000000-0005-0000-0000-00005C300000}"/>
    <cellStyle name="Parasts 7 2 3 2" xfId="12242" xr:uid="{00000000-0005-0000-0000-00005D300000}"/>
    <cellStyle name="Parasts 7 2 4" xfId="8704" xr:uid="{00000000-0005-0000-0000-00005E300000}"/>
    <cellStyle name="Parasts 7 3" xfId="3344" xr:uid="{00000000-0005-0000-0000-00005F300000}"/>
    <cellStyle name="Parasts 7 3 2" xfId="9697" xr:uid="{00000000-0005-0000-0000-000060300000}"/>
    <cellStyle name="Parasts 7 4" xfId="5737" xr:uid="{00000000-0005-0000-0000-000061300000}"/>
    <cellStyle name="Parasts 7 4 2" xfId="11466" xr:uid="{00000000-0005-0000-0000-000062300000}"/>
    <cellStyle name="Parasts 7 5" xfId="7928" xr:uid="{00000000-0005-0000-0000-000063300000}"/>
    <cellStyle name="Parasts 8" xfId="7192" xr:uid="{00000000-0005-0000-0000-000064300000}"/>
    <cellStyle name="Parasts 8 2" xfId="12501" xr:uid="{00000000-0005-0000-0000-000065300000}"/>
    <cellStyle name="Procenti" xfId="12" builtinId="5"/>
    <cellStyle name="Procenti 2" xfId="353" xr:uid="{00000000-0005-0000-0000-000067300000}"/>
    <cellStyle name="Procenti 3" xfId="347" xr:uid="{00000000-0005-0000-0000-000068300000}"/>
    <cellStyle name="Procenti 3 2" xfId="478" xr:uid="{00000000-0005-0000-0000-000069300000}"/>
    <cellStyle name="Procenti 3 2 2" xfId="781" xr:uid="{00000000-0005-0000-0000-00006A300000}"/>
    <cellStyle name="Procenti 3 2 2 2" xfId="1851" xr:uid="{00000000-0005-0000-0000-00006B300000}"/>
    <cellStyle name="Procenti 3 2 2 2 2" xfId="4244" xr:uid="{00000000-0005-0000-0000-00006C300000}"/>
    <cellStyle name="Procenti 3 2 2 2 2 2" xfId="10399" xr:uid="{00000000-0005-0000-0000-00006D300000}"/>
    <cellStyle name="Procenti 3 2 2 2 3" xfId="6637" xr:uid="{00000000-0005-0000-0000-00006E300000}"/>
    <cellStyle name="Procenti 3 2 2 2 3 2" xfId="12168" xr:uid="{00000000-0005-0000-0000-00006F300000}"/>
    <cellStyle name="Procenti 3 2 2 2 4" xfId="8630" xr:uid="{00000000-0005-0000-0000-000070300000}"/>
    <cellStyle name="Procenti 3 2 2 3" xfId="3174" xr:uid="{00000000-0005-0000-0000-000071300000}"/>
    <cellStyle name="Procenti 3 2 2 3 2" xfId="9623" xr:uid="{00000000-0005-0000-0000-000072300000}"/>
    <cellStyle name="Procenti 3 2 2 4" xfId="5567" xr:uid="{00000000-0005-0000-0000-000073300000}"/>
    <cellStyle name="Procenti 3 2 2 4 2" xfId="11392" xr:uid="{00000000-0005-0000-0000-000074300000}"/>
    <cellStyle name="Procenti 3 2 2 5" xfId="7854" xr:uid="{00000000-0005-0000-0000-000075300000}"/>
    <cellStyle name="Procenti 3 2 3" xfId="1166" xr:uid="{00000000-0005-0000-0000-000076300000}"/>
    <cellStyle name="Procenti 3 2 3 2" xfId="2236" xr:uid="{00000000-0005-0000-0000-000077300000}"/>
    <cellStyle name="Procenti 3 2 3 2 2" xfId="4629" xr:uid="{00000000-0005-0000-0000-000078300000}"/>
    <cellStyle name="Procenti 3 2 3 2 2 2" xfId="10658" xr:uid="{00000000-0005-0000-0000-000079300000}"/>
    <cellStyle name="Procenti 3 2 3 2 3" xfId="7022" xr:uid="{00000000-0005-0000-0000-00007A300000}"/>
    <cellStyle name="Procenti 3 2 3 2 3 2" xfId="12427" xr:uid="{00000000-0005-0000-0000-00007B300000}"/>
    <cellStyle name="Procenti 3 2 3 2 4" xfId="8889" xr:uid="{00000000-0005-0000-0000-00007C300000}"/>
    <cellStyle name="Procenti 3 2 3 3" xfId="3559" xr:uid="{00000000-0005-0000-0000-00007D300000}"/>
    <cellStyle name="Procenti 3 2 3 3 2" xfId="9882" xr:uid="{00000000-0005-0000-0000-00007E300000}"/>
    <cellStyle name="Procenti 3 2 3 4" xfId="5952" xr:uid="{00000000-0005-0000-0000-00007F300000}"/>
    <cellStyle name="Procenti 3 2 3 4 2" xfId="11651" xr:uid="{00000000-0005-0000-0000-000080300000}"/>
    <cellStyle name="Procenti 3 2 3 5" xfId="8113" xr:uid="{00000000-0005-0000-0000-000081300000}"/>
    <cellStyle name="Procenti 3 2 4" xfId="1550" xr:uid="{00000000-0005-0000-0000-000082300000}"/>
    <cellStyle name="Procenti 3 2 4 2" xfId="3943" xr:uid="{00000000-0005-0000-0000-000083300000}"/>
    <cellStyle name="Procenti 3 2 4 2 2" xfId="10140" xr:uid="{00000000-0005-0000-0000-000084300000}"/>
    <cellStyle name="Procenti 3 2 4 3" xfId="6336" xr:uid="{00000000-0005-0000-0000-000085300000}"/>
    <cellStyle name="Procenti 3 2 4 3 2" xfId="11909" xr:uid="{00000000-0005-0000-0000-000086300000}"/>
    <cellStyle name="Procenti 3 2 4 4" xfId="8371" xr:uid="{00000000-0005-0000-0000-000087300000}"/>
    <cellStyle name="Procenti 3 2 5" xfId="2873" xr:uid="{00000000-0005-0000-0000-000088300000}"/>
    <cellStyle name="Procenti 3 2 5 2" xfId="9364" xr:uid="{00000000-0005-0000-0000-000089300000}"/>
    <cellStyle name="Procenti 3 2 6" xfId="5266" xr:uid="{00000000-0005-0000-0000-00008A300000}"/>
    <cellStyle name="Procenti 3 2 6 2" xfId="11133" xr:uid="{00000000-0005-0000-0000-00008B300000}"/>
    <cellStyle name="Procenti 3 2 7" xfId="7595" xr:uid="{00000000-0005-0000-0000-00008C300000}"/>
    <cellStyle name="Procenti 3 3" xfId="653" xr:uid="{00000000-0005-0000-0000-00008D300000}"/>
    <cellStyle name="Procenti 3 3 2" xfId="1723" xr:uid="{00000000-0005-0000-0000-00008E300000}"/>
    <cellStyle name="Procenti 3 3 2 2" xfId="4116" xr:uid="{00000000-0005-0000-0000-00008F300000}"/>
    <cellStyle name="Procenti 3 3 2 2 2" xfId="10289" xr:uid="{00000000-0005-0000-0000-000090300000}"/>
    <cellStyle name="Procenti 3 3 2 3" xfId="6509" xr:uid="{00000000-0005-0000-0000-000091300000}"/>
    <cellStyle name="Procenti 3 3 2 3 2" xfId="12058" xr:uid="{00000000-0005-0000-0000-000092300000}"/>
    <cellStyle name="Procenti 3 3 2 4" xfId="8520" xr:uid="{00000000-0005-0000-0000-000093300000}"/>
    <cellStyle name="Procenti 3 3 3" xfId="3046" xr:uid="{00000000-0005-0000-0000-000094300000}"/>
    <cellStyle name="Procenti 3 3 3 2" xfId="9513" xr:uid="{00000000-0005-0000-0000-000095300000}"/>
    <cellStyle name="Procenti 3 3 4" xfId="5439" xr:uid="{00000000-0005-0000-0000-000096300000}"/>
    <cellStyle name="Procenti 3 3 4 2" xfId="11282" xr:uid="{00000000-0005-0000-0000-000097300000}"/>
    <cellStyle name="Procenti 3 3 5" xfId="7744" xr:uid="{00000000-0005-0000-0000-000098300000}"/>
    <cellStyle name="Procenti 3 4" xfId="1038" xr:uid="{00000000-0005-0000-0000-000099300000}"/>
    <cellStyle name="Procenti 3 4 2" xfId="2108" xr:uid="{00000000-0005-0000-0000-00009A300000}"/>
    <cellStyle name="Procenti 3 4 2 2" xfId="4501" xr:uid="{00000000-0005-0000-0000-00009B300000}"/>
    <cellStyle name="Procenti 3 4 2 2 2" xfId="10548" xr:uid="{00000000-0005-0000-0000-00009C300000}"/>
    <cellStyle name="Procenti 3 4 2 3" xfId="6894" xr:uid="{00000000-0005-0000-0000-00009D300000}"/>
    <cellStyle name="Procenti 3 4 2 3 2" xfId="12317" xr:uid="{00000000-0005-0000-0000-00009E300000}"/>
    <cellStyle name="Procenti 3 4 2 4" xfId="8779" xr:uid="{00000000-0005-0000-0000-00009F300000}"/>
    <cellStyle name="Procenti 3 4 3" xfId="3431" xr:uid="{00000000-0005-0000-0000-0000A0300000}"/>
    <cellStyle name="Procenti 3 4 3 2" xfId="9772" xr:uid="{00000000-0005-0000-0000-0000A1300000}"/>
    <cellStyle name="Procenti 3 4 4" xfId="5824" xr:uid="{00000000-0005-0000-0000-0000A2300000}"/>
    <cellStyle name="Procenti 3 4 4 2" xfId="11541" xr:uid="{00000000-0005-0000-0000-0000A3300000}"/>
    <cellStyle name="Procenti 3 4 5" xfId="8003" xr:uid="{00000000-0005-0000-0000-0000A4300000}"/>
    <cellStyle name="Procenti 3 5" xfId="1422" xr:uid="{00000000-0005-0000-0000-0000A5300000}"/>
    <cellStyle name="Procenti 3 5 2" xfId="3815" xr:uid="{00000000-0005-0000-0000-0000A6300000}"/>
    <cellStyle name="Procenti 3 5 2 2" xfId="10030" xr:uid="{00000000-0005-0000-0000-0000A7300000}"/>
    <cellStyle name="Procenti 3 5 3" xfId="6208" xr:uid="{00000000-0005-0000-0000-0000A8300000}"/>
    <cellStyle name="Procenti 3 5 3 2" xfId="11799" xr:uid="{00000000-0005-0000-0000-0000A9300000}"/>
    <cellStyle name="Procenti 3 5 4" xfId="8261" xr:uid="{00000000-0005-0000-0000-0000AA300000}"/>
    <cellStyle name="Procenti 3 6" xfId="2745" xr:uid="{00000000-0005-0000-0000-0000AB300000}"/>
    <cellStyle name="Procenti 3 6 2" xfId="9254" xr:uid="{00000000-0005-0000-0000-0000AC300000}"/>
    <cellStyle name="Procenti 3 7" xfId="5138" xr:uid="{00000000-0005-0000-0000-0000AD300000}"/>
    <cellStyle name="Procenti 3 7 2" xfId="11023" xr:uid="{00000000-0005-0000-0000-0000AE300000}"/>
    <cellStyle name="Procenti 3 8" xfId="7485" xr:uid="{00000000-0005-0000-0000-0000AF300000}"/>
    <cellStyle name="Procenti 4" xfId="522" xr:uid="{00000000-0005-0000-0000-0000B0300000}"/>
    <cellStyle name="Procenti 4 2" xfId="825" xr:uid="{00000000-0005-0000-0000-0000B1300000}"/>
    <cellStyle name="Procenti 4 2 2" xfId="1895" xr:uid="{00000000-0005-0000-0000-0000B2300000}"/>
    <cellStyle name="Procenti 4 2 2 2" xfId="4288" xr:uid="{00000000-0005-0000-0000-0000B3300000}"/>
    <cellStyle name="Procenti 4 2 2 2 2" xfId="10437" xr:uid="{00000000-0005-0000-0000-0000B4300000}"/>
    <cellStyle name="Procenti 4 2 2 3" xfId="6681" xr:uid="{00000000-0005-0000-0000-0000B5300000}"/>
    <cellStyle name="Procenti 4 2 2 3 2" xfId="12206" xr:uid="{00000000-0005-0000-0000-0000B6300000}"/>
    <cellStyle name="Procenti 4 2 2 4" xfId="8668" xr:uid="{00000000-0005-0000-0000-0000B7300000}"/>
    <cellStyle name="Procenti 4 2 3" xfId="3218" xr:uid="{00000000-0005-0000-0000-0000B8300000}"/>
    <cellStyle name="Procenti 4 2 3 2" xfId="9661" xr:uid="{00000000-0005-0000-0000-0000B9300000}"/>
    <cellStyle name="Procenti 4 2 4" xfId="5611" xr:uid="{00000000-0005-0000-0000-0000BA300000}"/>
    <cellStyle name="Procenti 4 2 4 2" xfId="11430" xr:uid="{00000000-0005-0000-0000-0000BB300000}"/>
    <cellStyle name="Procenti 4 2 5" xfId="7892" xr:uid="{00000000-0005-0000-0000-0000BC300000}"/>
    <cellStyle name="Procenti 4 3" xfId="1210" xr:uid="{00000000-0005-0000-0000-0000BD300000}"/>
    <cellStyle name="Procenti 4 3 2" xfId="2280" xr:uid="{00000000-0005-0000-0000-0000BE300000}"/>
    <cellStyle name="Procenti 4 3 2 2" xfId="4673" xr:uid="{00000000-0005-0000-0000-0000BF300000}"/>
    <cellStyle name="Procenti 4 3 2 2 2" xfId="10696" xr:uid="{00000000-0005-0000-0000-0000C0300000}"/>
    <cellStyle name="Procenti 4 3 2 3" xfId="7066" xr:uid="{00000000-0005-0000-0000-0000C1300000}"/>
    <cellStyle name="Procenti 4 3 2 3 2" xfId="12465" xr:uid="{00000000-0005-0000-0000-0000C2300000}"/>
    <cellStyle name="Procenti 4 3 2 4" xfId="8927" xr:uid="{00000000-0005-0000-0000-0000C3300000}"/>
    <cellStyle name="Procenti 4 3 3" xfId="3603" xr:uid="{00000000-0005-0000-0000-0000C4300000}"/>
    <cellStyle name="Procenti 4 3 3 2" xfId="9920" xr:uid="{00000000-0005-0000-0000-0000C5300000}"/>
    <cellStyle name="Procenti 4 3 4" xfId="5996" xr:uid="{00000000-0005-0000-0000-0000C6300000}"/>
    <cellStyle name="Procenti 4 3 4 2" xfId="11689" xr:uid="{00000000-0005-0000-0000-0000C7300000}"/>
    <cellStyle name="Procenti 4 3 5" xfId="8151" xr:uid="{00000000-0005-0000-0000-0000C8300000}"/>
    <cellStyle name="Procenti 4 4" xfId="1594" xr:uid="{00000000-0005-0000-0000-0000C9300000}"/>
    <cellStyle name="Procenti 4 4 2" xfId="3987" xr:uid="{00000000-0005-0000-0000-0000CA300000}"/>
    <cellStyle name="Procenti 4 4 2 2" xfId="10178" xr:uid="{00000000-0005-0000-0000-0000CB300000}"/>
    <cellStyle name="Procenti 4 4 3" xfId="6380" xr:uid="{00000000-0005-0000-0000-0000CC300000}"/>
    <cellStyle name="Procenti 4 4 3 2" xfId="11947" xr:uid="{00000000-0005-0000-0000-0000CD300000}"/>
    <cellStyle name="Procenti 4 4 4" xfId="8409" xr:uid="{00000000-0005-0000-0000-0000CE300000}"/>
    <cellStyle name="Procenti 4 5" xfId="2917" xr:uid="{00000000-0005-0000-0000-0000CF300000}"/>
    <cellStyle name="Procenti 4 5 2" xfId="9402" xr:uid="{00000000-0005-0000-0000-0000D0300000}"/>
    <cellStyle name="Procenti 4 6" xfId="5310" xr:uid="{00000000-0005-0000-0000-0000D1300000}"/>
    <cellStyle name="Procenti 4 6 2" xfId="11171" xr:uid="{00000000-0005-0000-0000-0000D2300000}"/>
    <cellStyle name="Procenti 4 7" xfId="7633" xr:uid="{00000000-0005-0000-0000-0000D3300000}"/>
    <cellStyle name="Procenti 5" xfId="571" xr:uid="{00000000-0005-0000-0000-0000D4300000}"/>
    <cellStyle name="Procenti 6" xfId="7193" xr:uid="{00000000-0005-0000-0000-0000D5300000}"/>
    <cellStyle name="Procenti 6 2" xfId="12502" xr:uid="{00000000-0005-0000-0000-0000D63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i\2018%20gads\budzets\IV_ceturksnis_2018\budzeta_izpilde_12_menesi_ar_paskaidrojumiem_01022019_31_janvar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_tāme"/>
      <sheetName val="2.N_plūsma"/>
      <sheetName val="3.Nat_rādītāji"/>
      <sheetName val="4.Ieg_tāme"/>
      <sheetName val="5.Bilance"/>
      <sheetName val="6.Debitori"/>
      <sheetName val="7.Kreditori"/>
      <sheetName val="8.Bankas"/>
      <sheetName val="9.Pašizmaksa"/>
      <sheetName val="10.Realizācijas_cena"/>
    </sheetNames>
    <sheetDataSet>
      <sheetData sheetId="0">
        <row r="74">
          <cell r="C74">
            <v>218577</v>
          </cell>
        </row>
        <row r="85">
          <cell r="C85">
            <v>180799</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496"/>
  <sheetViews>
    <sheetView zoomScale="120" zoomScaleNormal="120" workbookViewId="0">
      <pane ySplit="1" topLeftCell="A200" activePane="bottomLeft" state="frozen"/>
      <selection activeCell="N34" sqref="N34"/>
      <selection pane="bottomLeft" activeCell="J135" sqref="J135"/>
    </sheetView>
  </sheetViews>
  <sheetFormatPr defaultRowHeight="11.25" x14ac:dyDescent="0.2"/>
  <cols>
    <col min="1" max="1" width="6.140625" style="1" bestFit="1" customWidth="1"/>
    <col min="2" max="2" width="45" style="1" customWidth="1"/>
    <col min="3" max="3" width="10.140625" style="44" customWidth="1"/>
    <col min="4" max="4" width="9.5703125" style="8" customWidth="1"/>
    <col min="5" max="5" width="10.42578125" style="8" customWidth="1"/>
    <col min="6" max="6" width="11.42578125" style="44" customWidth="1"/>
    <col min="7" max="7" width="10.140625" style="684" customWidth="1"/>
    <col min="8" max="8" width="11.5703125" style="44" customWidth="1"/>
    <col min="9" max="9" width="9.140625" style="164" customWidth="1"/>
    <col min="10" max="10" width="35.5703125" style="164" customWidth="1"/>
    <col min="11" max="11" width="9.140625" style="1" customWidth="1"/>
    <col min="12" max="12" width="9.140625" style="164" customWidth="1"/>
    <col min="13" max="13" width="35.7109375" style="1" customWidth="1"/>
    <col min="14" max="14" width="36.28515625" style="1" customWidth="1"/>
    <col min="15" max="18" width="9.140625" style="1" customWidth="1"/>
    <col min="19" max="16384" width="9.140625" style="1"/>
  </cols>
  <sheetData>
    <row r="1" spans="1:14" ht="78.75" x14ac:dyDescent="0.2">
      <c r="A1" s="9" t="s">
        <v>0</v>
      </c>
      <c r="B1" s="343" t="s">
        <v>1</v>
      </c>
      <c r="C1" s="343" t="s">
        <v>702</v>
      </c>
      <c r="D1" s="343" t="s">
        <v>703</v>
      </c>
      <c r="E1" s="343" t="s">
        <v>849</v>
      </c>
      <c r="F1" s="343" t="s">
        <v>852</v>
      </c>
      <c r="G1" s="680" t="s">
        <v>853</v>
      </c>
      <c r="H1" s="155" t="s">
        <v>704</v>
      </c>
      <c r="I1" s="156" t="s">
        <v>705</v>
      </c>
      <c r="J1" s="156" t="s">
        <v>664</v>
      </c>
      <c r="K1" s="155" t="s">
        <v>706</v>
      </c>
      <c r="L1" s="156" t="s">
        <v>708</v>
      </c>
      <c r="M1" s="156" t="s">
        <v>664</v>
      </c>
    </row>
    <row r="2" spans="1:14" x14ac:dyDescent="0.2">
      <c r="A2" s="9">
        <v>1</v>
      </c>
      <c r="B2" s="343">
        <v>2</v>
      </c>
      <c r="C2" s="343">
        <v>3</v>
      </c>
      <c r="D2" s="343">
        <v>4</v>
      </c>
      <c r="E2" s="343">
        <v>5</v>
      </c>
      <c r="F2" s="343">
        <v>6</v>
      </c>
      <c r="G2" s="680">
        <v>7</v>
      </c>
      <c r="H2" s="155" t="s">
        <v>665</v>
      </c>
      <c r="I2" s="156" t="s">
        <v>666</v>
      </c>
      <c r="J2" s="229">
        <v>10</v>
      </c>
      <c r="K2" s="155" t="s">
        <v>667</v>
      </c>
      <c r="L2" s="156" t="s">
        <v>668</v>
      </c>
      <c r="M2" s="229">
        <v>13</v>
      </c>
    </row>
    <row r="3" spans="1:14" x14ac:dyDescent="0.2">
      <c r="A3" s="23" t="s">
        <v>2</v>
      </c>
      <c r="B3" s="11" t="s">
        <v>3</v>
      </c>
      <c r="C3" s="485">
        <f>C4+C22+C24+C29+C30+C31+C32+C33</f>
        <v>16960848.120000001</v>
      </c>
      <c r="D3" s="485">
        <v>18654172.719999999</v>
      </c>
      <c r="E3" s="485">
        <f>E4+E22+E24+E29+E30+E31+E32+E33</f>
        <v>16960848.120000001</v>
      </c>
      <c r="F3" s="485">
        <v>18654172.719999999</v>
      </c>
      <c r="G3" s="485">
        <v>19189200.93</v>
      </c>
      <c r="H3" s="490">
        <f>G3-F3</f>
        <v>535028.21000000089</v>
      </c>
      <c r="I3" s="157">
        <f>IFERROR(H3/F3,"-")</f>
        <v>2.8681422544478346E-2</v>
      </c>
      <c r="J3" s="157"/>
      <c r="K3" s="146">
        <f>G3-E3</f>
        <v>2228352.8099999987</v>
      </c>
      <c r="L3" s="157">
        <f>IFERROR(K3/E3,"-")</f>
        <v>0.13138215696727779</v>
      </c>
      <c r="M3" s="157"/>
    </row>
    <row r="4" spans="1:14" s="2" customFormat="1" x14ac:dyDescent="0.2">
      <c r="A4" s="12" t="s">
        <v>145</v>
      </c>
      <c r="B4" s="472" t="s">
        <v>4</v>
      </c>
      <c r="C4" s="485">
        <f>C5+C10+C13+C16</f>
        <v>13761355.4</v>
      </c>
      <c r="D4" s="485">
        <v>15742559.170000002</v>
      </c>
      <c r="E4" s="485">
        <f>E5+E10+E13+E16</f>
        <v>13761355.4</v>
      </c>
      <c r="F4" s="485">
        <v>15742559.170000002</v>
      </c>
      <c r="G4" s="485">
        <v>16280993.369999999</v>
      </c>
      <c r="H4" s="490">
        <f t="shared" ref="H4:H33" si="0">G4-F4</f>
        <v>538434.19999999739</v>
      </c>
      <c r="I4" s="157">
        <f>IFERROR(H4/F4,"-")</f>
        <v>3.4202456804232381E-2</v>
      </c>
      <c r="J4" s="157"/>
      <c r="K4" s="490">
        <f t="shared" ref="K4:K67" si="1">G4-E4</f>
        <v>2519637.9699999988</v>
      </c>
      <c r="L4" s="492">
        <f t="shared" ref="L4:L67" si="2">IFERROR(K4/E4,"-")</f>
        <v>0.18309518915556811</v>
      </c>
      <c r="M4" s="157"/>
    </row>
    <row r="5" spans="1:14" s="2" customFormat="1" x14ac:dyDescent="0.2">
      <c r="A5" s="12" t="s">
        <v>146</v>
      </c>
      <c r="B5" s="472" t="s">
        <v>147</v>
      </c>
      <c r="C5" s="485">
        <f>SUM(C6:C9)</f>
        <v>13199545</v>
      </c>
      <c r="D5" s="485">
        <v>15115570.909999998</v>
      </c>
      <c r="E5" s="485">
        <f>SUM(E6:E9)</f>
        <v>13199545</v>
      </c>
      <c r="F5" s="485">
        <v>15115570.909999998</v>
      </c>
      <c r="G5" s="485">
        <v>15647431.16</v>
      </c>
      <c r="H5" s="490">
        <f t="shared" si="0"/>
        <v>531860.25000000186</v>
      </c>
      <c r="I5" s="157">
        <f t="shared" ref="I5:I31" si="3">IFERROR(H5/F5,"-")</f>
        <v>3.518624954140101E-2</v>
      </c>
      <c r="J5" s="157"/>
      <c r="K5" s="490">
        <f t="shared" si="1"/>
        <v>2447886.16</v>
      </c>
      <c r="L5" s="492">
        <f t="shared" si="2"/>
        <v>0.18545231369717669</v>
      </c>
      <c r="M5" s="157"/>
    </row>
    <row r="6" spans="1:14" x14ac:dyDescent="0.2">
      <c r="A6" s="14" t="s">
        <v>148</v>
      </c>
      <c r="B6" s="15" t="s">
        <v>5</v>
      </c>
      <c r="C6" s="486">
        <v>11979197</v>
      </c>
      <c r="D6" s="486">
        <v>13847731.74</v>
      </c>
      <c r="E6" s="486">
        <v>11979197</v>
      </c>
      <c r="F6" s="486">
        <v>13847731.74</v>
      </c>
      <c r="G6" s="500">
        <v>14337244.859999999</v>
      </c>
      <c r="H6" s="88">
        <f>G6-F6</f>
        <v>489513.11999999918</v>
      </c>
      <c r="I6" s="158">
        <f>IFERROR(H6/F6,"-")</f>
        <v>3.5349696917222284E-2</v>
      </c>
      <c r="J6" s="586"/>
      <c r="K6" s="490">
        <f t="shared" si="1"/>
        <v>2358047.8599999994</v>
      </c>
      <c r="L6" s="492">
        <f t="shared" si="2"/>
        <v>0.19684523595362857</v>
      </c>
      <c r="M6" s="492"/>
      <c r="N6" s="579"/>
    </row>
    <row r="7" spans="1:14" ht="36" customHeight="1" x14ac:dyDescent="0.2">
      <c r="A7" s="14" t="s">
        <v>149</v>
      </c>
      <c r="B7" s="15" t="s">
        <v>6</v>
      </c>
      <c r="C7" s="486">
        <v>58111</v>
      </c>
      <c r="D7" s="486">
        <v>81455.459999999992</v>
      </c>
      <c r="E7" s="486">
        <v>58111</v>
      </c>
      <c r="F7" s="486">
        <v>81455.459999999992</v>
      </c>
      <c r="G7" s="500">
        <v>61077.01</v>
      </c>
      <c r="H7" s="88">
        <f t="shared" si="0"/>
        <v>-20378.44999999999</v>
      </c>
      <c r="I7" s="158">
        <f>IFERROR(H7/F7,"-")</f>
        <v>-0.25017905490927178</v>
      </c>
      <c r="J7" s="594" t="s">
        <v>693</v>
      </c>
      <c r="K7" s="490">
        <f t="shared" si="1"/>
        <v>2966.010000000002</v>
      </c>
      <c r="L7" s="492">
        <f t="shared" si="2"/>
        <v>5.1040422639431468E-2</v>
      </c>
      <c r="M7" s="594" t="s">
        <v>693</v>
      </c>
    </row>
    <row r="8" spans="1:14" x14ac:dyDescent="0.2">
      <c r="A8" s="14" t="s">
        <v>150</v>
      </c>
      <c r="B8" s="15" t="s">
        <v>7</v>
      </c>
      <c r="C8" s="486">
        <v>1134842</v>
      </c>
      <c r="D8" s="486">
        <v>1159121.9199999999</v>
      </c>
      <c r="E8" s="486">
        <v>1134842</v>
      </c>
      <c r="F8" s="486">
        <v>1159121.9199999999</v>
      </c>
      <c r="G8" s="500">
        <v>1223505.3499999999</v>
      </c>
      <c r="H8" s="88">
        <f t="shared" si="0"/>
        <v>64383.429999999935</v>
      </c>
      <c r="I8" s="158">
        <f>IFERROR(H8/F8,"-")</f>
        <v>5.5545002548135693E-2</v>
      </c>
      <c r="J8" s="593" t="s">
        <v>694</v>
      </c>
      <c r="K8" s="490">
        <f t="shared" si="1"/>
        <v>88663.34999999986</v>
      </c>
      <c r="L8" s="492">
        <f t="shared" si="2"/>
        <v>7.8128365005877345E-2</v>
      </c>
      <c r="M8" s="593" t="s">
        <v>694</v>
      </c>
    </row>
    <row r="9" spans="1:14" ht="33.75" x14ac:dyDescent="0.2">
      <c r="A9" s="14" t="s">
        <v>151</v>
      </c>
      <c r="B9" s="15" t="s">
        <v>8</v>
      </c>
      <c r="C9" s="486">
        <v>27395</v>
      </c>
      <c r="D9" s="486">
        <v>27261.789999999994</v>
      </c>
      <c r="E9" s="486">
        <v>27395</v>
      </c>
      <c r="F9" s="486">
        <v>27261.789999999994</v>
      </c>
      <c r="G9" s="500">
        <v>25603.94</v>
      </c>
      <c r="H9" s="88">
        <f t="shared" si="0"/>
        <v>-1657.8499999999949</v>
      </c>
      <c r="I9" s="158">
        <f t="shared" si="3"/>
        <v>-6.0812221061052676E-2</v>
      </c>
      <c r="J9" s="594" t="s">
        <v>845</v>
      </c>
      <c r="K9" s="490">
        <f t="shared" si="1"/>
        <v>-1791.0600000000013</v>
      </c>
      <c r="L9" s="492">
        <f t="shared" si="2"/>
        <v>-6.5379083774411442E-2</v>
      </c>
      <c r="M9" s="594" t="s">
        <v>845</v>
      </c>
    </row>
    <row r="10" spans="1:14" ht="11.25" customHeight="1" x14ac:dyDescent="0.2">
      <c r="A10" s="12" t="s">
        <v>152</v>
      </c>
      <c r="B10" s="472" t="s">
        <v>153</v>
      </c>
      <c r="C10" s="485">
        <f>SUM(C11:C12)</f>
        <v>0</v>
      </c>
      <c r="D10" s="485">
        <v>0</v>
      </c>
      <c r="E10" s="485">
        <f>SUM(E11:E12)</f>
        <v>0</v>
      </c>
      <c r="F10" s="485">
        <v>0</v>
      </c>
      <c r="G10" s="485">
        <v>0</v>
      </c>
      <c r="H10" s="16">
        <f t="shared" si="0"/>
        <v>0</v>
      </c>
      <c r="I10" s="159" t="str">
        <f t="shared" si="3"/>
        <v>-</v>
      </c>
      <c r="J10" s="159"/>
      <c r="K10" s="490">
        <f t="shared" si="1"/>
        <v>0</v>
      </c>
      <c r="L10" s="492" t="str">
        <f t="shared" si="2"/>
        <v>-</v>
      </c>
      <c r="M10" s="159"/>
    </row>
    <row r="11" spans="1:14" ht="11.25" customHeight="1" x14ac:dyDescent="0.2">
      <c r="A11" s="14" t="s">
        <v>154</v>
      </c>
      <c r="B11" s="15" t="s">
        <v>155</v>
      </c>
      <c r="C11" s="486">
        <v>0</v>
      </c>
      <c r="D11" s="486">
        <v>0</v>
      </c>
      <c r="E11" s="486">
        <v>0</v>
      </c>
      <c r="F11" s="486">
        <v>0</v>
      </c>
      <c r="G11" s="500">
        <v>0</v>
      </c>
      <c r="H11" s="88">
        <f t="shared" si="0"/>
        <v>0</v>
      </c>
      <c r="I11" s="158" t="str">
        <f t="shared" si="3"/>
        <v>-</v>
      </c>
      <c r="J11" s="158"/>
      <c r="K11" s="490">
        <f t="shared" si="1"/>
        <v>0</v>
      </c>
      <c r="L11" s="492" t="str">
        <f t="shared" si="2"/>
        <v>-</v>
      </c>
      <c r="M11" s="158"/>
    </row>
    <row r="12" spans="1:14" ht="11.25" customHeight="1" x14ac:dyDescent="0.2">
      <c r="A12" s="14" t="s">
        <v>156</v>
      </c>
      <c r="B12" s="15" t="s">
        <v>157</v>
      </c>
      <c r="C12" s="486">
        <v>0</v>
      </c>
      <c r="D12" s="486">
        <v>0</v>
      </c>
      <c r="E12" s="486">
        <v>0</v>
      </c>
      <c r="F12" s="486">
        <v>0</v>
      </c>
      <c r="G12" s="500">
        <v>0</v>
      </c>
      <c r="H12" s="88">
        <f t="shared" si="0"/>
        <v>0</v>
      </c>
      <c r="I12" s="158" t="str">
        <f t="shared" si="3"/>
        <v>-</v>
      </c>
      <c r="J12" s="158"/>
      <c r="K12" s="490">
        <f t="shared" si="1"/>
        <v>0</v>
      </c>
      <c r="L12" s="492" t="str">
        <f t="shared" si="2"/>
        <v>-</v>
      </c>
      <c r="M12" s="158"/>
    </row>
    <row r="13" spans="1:14" ht="11.25" customHeight="1" x14ac:dyDescent="0.2">
      <c r="A13" s="12" t="s">
        <v>158</v>
      </c>
      <c r="B13" s="472" t="s">
        <v>639</v>
      </c>
      <c r="C13" s="485">
        <f>SUM(C14:C15)</f>
        <v>360007</v>
      </c>
      <c r="D13" s="485">
        <v>441919.65999999992</v>
      </c>
      <c r="E13" s="485">
        <f>SUM(E14:E15)</f>
        <v>360007</v>
      </c>
      <c r="F13" s="485">
        <v>441919.65999999992</v>
      </c>
      <c r="G13" s="485">
        <v>467899.98000000004</v>
      </c>
      <c r="H13" s="16">
        <f t="shared" si="0"/>
        <v>25980.320000000123</v>
      </c>
      <c r="I13" s="159">
        <f t="shared" si="3"/>
        <v>5.8789690415674487E-2</v>
      </c>
      <c r="J13" s="159"/>
      <c r="K13" s="490">
        <f t="shared" si="1"/>
        <v>107892.98000000004</v>
      </c>
      <c r="L13" s="492">
        <f t="shared" si="2"/>
        <v>0.29969689478260159</v>
      </c>
      <c r="M13" s="159"/>
    </row>
    <row r="14" spans="1:14" ht="56.25" x14ac:dyDescent="0.2">
      <c r="A14" s="14" t="s">
        <v>160</v>
      </c>
      <c r="B14" s="15" t="s">
        <v>161</v>
      </c>
      <c r="C14" s="486">
        <v>360007</v>
      </c>
      <c r="D14" s="486">
        <v>441919.65999999992</v>
      </c>
      <c r="E14" s="486">
        <v>360007</v>
      </c>
      <c r="F14" s="486">
        <v>441919.65999999992</v>
      </c>
      <c r="G14" s="500">
        <v>467899.98000000004</v>
      </c>
      <c r="H14" s="88">
        <f t="shared" si="0"/>
        <v>25980.320000000123</v>
      </c>
      <c r="I14" s="158">
        <f t="shared" si="3"/>
        <v>5.8789690415674487E-2</v>
      </c>
      <c r="J14" s="595" t="s">
        <v>713</v>
      </c>
      <c r="K14" s="490">
        <f t="shared" si="1"/>
        <v>107892.98000000004</v>
      </c>
      <c r="L14" s="492">
        <f t="shared" si="2"/>
        <v>0.29969689478260159</v>
      </c>
      <c r="M14" s="595" t="s">
        <v>713</v>
      </c>
    </row>
    <row r="15" spans="1:14" ht="11.25" customHeight="1" x14ac:dyDescent="0.2">
      <c r="A15" s="14" t="s">
        <v>162</v>
      </c>
      <c r="B15" s="15" t="s">
        <v>11</v>
      </c>
      <c r="C15" s="486">
        <v>0</v>
      </c>
      <c r="D15" s="486">
        <v>0</v>
      </c>
      <c r="E15" s="486">
        <v>0</v>
      </c>
      <c r="F15" s="486">
        <v>0</v>
      </c>
      <c r="G15" s="500">
        <v>0</v>
      </c>
      <c r="H15" s="88">
        <f t="shared" si="0"/>
        <v>0</v>
      </c>
      <c r="I15" s="158" t="str">
        <f t="shared" si="3"/>
        <v>-</v>
      </c>
      <c r="J15" s="158"/>
      <c r="K15" s="490">
        <f t="shared" si="1"/>
        <v>0</v>
      </c>
      <c r="L15" s="492" t="str">
        <f t="shared" si="2"/>
        <v>-</v>
      </c>
      <c r="M15" s="158"/>
    </row>
    <row r="16" spans="1:14" ht="11.25" customHeight="1" x14ac:dyDescent="0.2">
      <c r="A16" s="12" t="s">
        <v>163</v>
      </c>
      <c r="B16" s="472" t="s">
        <v>134</v>
      </c>
      <c r="C16" s="485">
        <f>SUM(C17:C21)</f>
        <v>201803.4</v>
      </c>
      <c r="D16" s="485">
        <v>185068.59999999998</v>
      </c>
      <c r="E16" s="485">
        <f>SUM(E17:E21)</f>
        <v>201803.4</v>
      </c>
      <c r="F16" s="485">
        <v>185068.59999999998</v>
      </c>
      <c r="G16" s="485">
        <v>165662.23000000001</v>
      </c>
      <c r="H16" s="485">
        <f t="shared" si="0"/>
        <v>-19406.369999999966</v>
      </c>
      <c r="I16" s="160">
        <f t="shared" si="3"/>
        <v>-0.10486041392218869</v>
      </c>
      <c r="J16" s="160"/>
      <c r="K16" s="490">
        <f t="shared" si="1"/>
        <v>-36141.169999999984</v>
      </c>
      <c r="L16" s="492">
        <f t="shared" si="2"/>
        <v>-0.17909098657406161</v>
      </c>
      <c r="M16" s="160"/>
    </row>
    <row r="17" spans="1:13" x14ac:dyDescent="0.2">
      <c r="A17" s="14" t="s">
        <v>164</v>
      </c>
      <c r="B17" s="15" t="s">
        <v>9</v>
      </c>
      <c r="C17" s="486">
        <v>0</v>
      </c>
      <c r="D17" s="486">
        <v>0</v>
      </c>
      <c r="E17" s="486">
        <v>0</v>
      </c>
      <c r="F17" s="486">
        <v>0</v>
      </c>
      <c r="G17" s="500">
        <v>0</v>
      </c>
      <c r="H17" s="88">
        <f t="shared" si="0"/>
        <v>0</v>
      </c>
      <c r="I17" s="158" t="str">
        <f t="shared" si="3"/>
        <v>-</v>
      </c>
      <c r="J17" s="158"/>
      <c r="K17" s="490">
        <f t="shared" si="1"/>
        <v>0</v>
      </c>
      <c r="L17" s="492" t="str">
        <f t="shared" si="2"/>
        <v>-</v>
      </c>
      <c r="M17" s="158"/>
    </row>
    <row r="18" spans="1:13" ht="45" x14ac:dyDescent="0.2">
      <c r="A18" s="14" t="s">
        <v>165</v>
      </c>
      <c r="B18" s="17" t="s">
        <v>10</v>
      </c>
      <c r="C18" s="487">
        <v>201803.4</v>
      </c>
      <c r="D18" s="487">
        <v>185068.59999999998</v>
      </c>
      <c r="E18" s="487">
        <v>201803.4</v>
      </c>
      <c r="F18" s="487">
        <v>185068.59999999998</v>
      </c>
      <c r="G18" s="500">
        <v>165662.23000000001</v>
      </c>
      <c r="H18" s="88">
        <f t="shared" si="0"/>
        <v>-19406.369999999966</v>
      </c>
      <c r="I18" s="158">
        <f t="shared" si="3"/>
        <v>-0.10486041392218869</v>
      </c>
      <c r="J18" s="597" t="s">
        <v>692</v>
      </c>
      <c r="K18" s="490">
        <f t="shared" si="1"/>
        <v>-36141.169999999984</v>
      </c>
      <c r="L18" s="492">
        <f t="shared" si="2"/>
        <v>-0.17909098657406161</v>
      </c>
      <c r="M18" s="597" t="s">
        <v>692</v>
      </c>
    </row>
    <row r="19" spans="1:13" ht="22.5" x14ac:dyDescent="0.2">
      <c r="A19" s="14" t="s">
        <v>166</v>
      </c>
      <c r="B19" s="15" t="s">
        <v>12</v>
      </c>
      <c r="C19" s="486">
        <v>0</v>
      </c>
      <c r="D19" s="486">
        <v>0</v>
      </c>
      <c r="E19" s="486">
        <v>0</v>
      </c>
      <c r="F19" s="486">
        <v>0</v>
      </c>
      <c r="G19" s="500">
        <v>0</v>
      </c>
      <c r="H19" s="88">
        <f t="shared" si="0"/>
        <v>0</v>
      </c>
      <c r="I19" s="158" t="str">
        <f t="shared" si="3"/>
        <v>-</v>
      </c>
      <c r="J19" s="158"/>
      <c r="K19" s="490">
        <f t="shared" si="1"/>
        <v>0</v>
      </c>
      <c r="L19" s="492" t="str">
        <f t="shared" si="2"/>
        <v>-</v>
      </c>
      <c r="M19" s="158"/>
    </row>
    <row r="20" spans="1:13" x14ac:dyDescent="0.2">
      <c r="A20" s="14" t="s">
        <v>167</v>
      </c>
      <c r="B20" s="15" t="s">
        <v>13</v>
      </c>
      <c r="C20" s="486">
        <v>0</v>
      </c>
      <c r="D20" s="486">
        <v>0</v>
      </c>
      <c r="E20" s="486">
        <v>0</v>
      </c>
      <c r="F20" s="486">
        <v>0</v>
      </c>
      <c r="G20" s="500">
        <v>0</v>
      </c>
      <c r="H20" s="88">
        <f t="shared" si="0"/>
        <v>0</v>
      </c>
      <c r="I20" s="158" t="str">
        <f t="shared" si="3"/>
        <v>-</v>
      </c>
      <c r="J20" s="158"/>
      <c r="K20" s="490">
        <f t="shared" si="1"/>
        <v>0</v>
      </c>
      <c r="L20" s="492" t="str">
        <f t="shared" si="2"/>
        <v>-</v>
      </c>
      <c r="M20" s="158"/>
    </row>
    <row r="21" spans="1:13" x14ac:dyDescent="0.2">
      <c r="A21" s="14" t="s">
        <v>439</v>
      </c>
      <c r="B21" s="15" t="s">
        <v>440</v>
      </c>
      <c r="C21" s="486">
        <v>0</v>
      </c>
      <c r="D21" s="486">
        <v>0</v>
      </c>
      <c r="E21" s="486">
        <v>0</v>
      </c>
      <c r="F21" s="486">
        <v>0</v>
      </c>
      <c r="G21" s="500">
        <v>0</v>
      </c>
      <c r="H21" s="88">
        <f t="shared" si="0"/>
        <v>0</v>
      </c>
      <c r="I21" s="158" t="str">
        <f t="shared" si="3"/>
        <v>-</v>
      </c>
      <c r="J21" s="158"/>
      <c r="K21" s="490">
        <f t="shared" si="1"/>
        <v>0</v>
      </c>
      <c r="L21" s="492" t="str">
        <f t="shared" si="2"/>
        <v>-</v>
      </c>
      <c r="M21" s="158"/>
    </row>
    <row r="22" spans="1:13" s="2" customFormat="1" x14ac:dyDescent="0.2">
      <c r="A22" s="12" t="s">
        <v>168</v>
      </c>
      <c r="B22" s="472" t="s">
        <v>14</v>
      </c>
      <c r="C22" s="485">
        <f>C23</f>
        <v>0</v>
      </c>
      <c r="D22" s="485">
        <v>0</v>
      </c>
      <c r="E22" s="485">
        <f>E23</f>
        <v>0</v>
      </c>
      <c r="F22" s="485">
        <v>0</v>
      </c>
      <c r="G22" s="485">
        <v>0</v>
      </c>
      <c r="H22" s="490">
        <f t="shared" si="0"/>
        <v>0</v>
      </c>
      <c r="I22" s="157" t="str">
        <f t="shared" si="3"/>
        <v>-</v>
      </c>
      <c r="J22" s="157"/>
      <c r="K22" s="490">
        <f t="shared" si="1"/>
        <v>0</v>
      </c>
      <c r="L22" s="492" t="str">
        <f t="shared" si="2"/>
        <v>-</v>
      </c>
      <c r="M22" s="157"/>
    </row>
    <row r="23" spans="1:13" x14ac:dyDescent="0.2">
      <c r="A23" s="14" t="s">
        <v>169</v>
      </c>
      <c r="B23" s="15" t="s">
        <v>15</v>
      </c>
      <c r="C23" s="486">
        <v>0</v>
      </c>
      <c r="D23" s="486">
        <v>0</v>
      </c>
      <c r="E23" s="486">
        <v>0</v>
      </c>
      <c r="F23" s="486">
        <v>0</v>
      </c>
      <c r="G23" s="500">
        <v>0</v>
      </c>
      <c r="H23" s="88">
        <f t="shared" si="0"/>
        <v>0</v>
      </c>
      <c r="I23" s="158" t="str">
        <f t="shared" si="3"/>
        <v>-</v>
      </c>
      <c r="J23" s="158"/>
      <c r="K23" s="490">
        <f t="shared" si="1"/>
        <v>0</v>
      </c>
      <c r="L23" s="492" t="str">
        <f t="shared" si="2"/>
        <v>-</v>
      </c>
      <c r="M23" s="158"/>
    </row>
    <row r="24" spans="1:13" s="2" customFormat="1" x14ac:dyDescent="0.2">
      <c r="A24" s="12" t="s">
        <v>170</v>
      </c>
      <c r="B24" s="472" t="s">
        <v>16</v>
      </c>
      <c r="C24" s="485">
        <f>SUM(C25:C28)</f>
        <v>2044006.72</v>
      </c>
      <c r="D24" s="485">
        <v>1752912.7999999998</v>
      </c>
      <c r="E24" s="485">
        <f>SUM(E25:E28)</f>
        <v>2044006.72</v>
      </c>
      <c r="F24" s="485">
        <v>1752912.7999999998</v>
      </c>
      <c r="G24" s="485">
        <v>1716563.0299999998</v>
      </c>
      <c r="H24" s="490">
        <f t="shared" si="0"/>
        <v>-36349.770000000019</v>
      </c>
      <c r="I24" s="157">
        <f t="shared" si="3"/>
        <v>-2.0736781658505787E-2</v>
      </c>
      <c r="J24" s="157"/>
      <c r="K24" s="490">
        <f t="shared" si="1"/>
        <v>-327443.69000000018</v>
      </c>
      <c r="L24" s="492">
        <f t="shared" si="2"/>
        <v>-0.16019697332501928</v>
      </c>
      <c r="M24" s="157"/>
    </row>
    <row r="25" spans="1:13" x14ac:dyDescent="0.2">
      <c r="A25" s="14" t="s">
        <v>388</v>
      </c>
      <c r="B25" s="15" t="s">
        <v>171</v>
      </c>
      <c r="C25" s="486">
        <v>1504143</v>
      </c>
      <c r="D25" s="486">
        <v>1488627.52</v>
      </c>
      <c r="E25" s="486">
        <v>1504143</v>
      </c>
      <c r="F25" s="486">
        <v>1488627.52</v>
      </c>
      <c r="G25" s="500">
        <v>1456752.9299999997</v>
      </c>
      <c r="H25" s="489">
        <f t="shared" si="0"/>
        <v>-31874.590000000317</v>
      </c>
      <c r="I25" s="498">
        <f t="shared" si="3"/>
        <v>-2.1412065524625205E-2</v>
      </c>
      <c r="J25" s="285"/>
      <c r="K25" s="490">
        <f t="shared" si="1"/>
        <v>-47390.070000000298</v>
      </c>
      <c r="L25" s="492">
        <f t="shared" si="2"/>
        <v>-3.1506359435240064E-2</v>
      </c>
      <c r="M25" s="285"/>
    </row>
    <row r="26" spans="1:13" x14ac:dyDescent="0.2">
      <c r="A26" s="14" t="s">
        <v>389</v>
      </c>
      <c r="B26" s="15" t="s">
        <v>172</v>
      </c>
      <c r="C26" s="486"/>
      <c r="D26" s="486">
        <v>0</v>
      </c>
      <c r="E26" s="486"/>
      <c r="F26" s="486">
        <v>0</v>
      </c>
      <c r="G26" s="500">
        <v>0</v>
      </c>
      <c r="H26" s="88">
        <f t="shared" si="0"/>
        <v>0</v>
      </c>
      <c r="I26" s="158" t="str">
        <f t="shared" si="3"/>
        <v>-</v>
      </c>
      <c r="J26" s="158"/>
      <c r="K26" s="490">
        <f t="shared" si="1"/>
        <v>0</v>
      </c>
      <c r="L26" s="492" t="str">
        <f t="shared" si="2"/>
        <v>-</v>
      </c>
      <c r="M26" s="163"/>
    </row>
    <row r="27" spans="1:13" x14ac:dyDescent="0.2">
      <c r="A27" s="14" t="s">
        <v>173</v>
      </c>
      <c r="B27" s="15" t="s">
        <v>17</v>
      </c>
      <c r="C27" s="486">
        <f>264547+42.72</f>
        <v>264589.71999999997</v>
      </c>
      <c r="D27" s="486">
        <v>264285.27999999997</v>
      </c>
      <c r="E27" s="486">
        <f>264547+42.72</f>
        <v>264589.71999999997</v>
      </c>
      <c r="F27" s="486">
        <v>264285.27999999997</v>
      </c>
      <c r="G27" s="500">
        <v>259810.09999999998</v>
      </c>
      <c r="H27" s="88">
        <f>G27-F27</f>
        <v>-4475.179999999993</v>
      </c>
      <c r="I27" s="158">
        <f t="shared" si="3"/>
        <v>-1.693314133878358E-2</v>
      </c>
      <c r="J27" s="323"/>
      <c r="K27" s="490">
        <f t="shared" si="1"/>
        <v>-4779.6199999999953</v>
      </c>
      <c r="L27" s="492">
        <f t="shared" si="2"/>
        <v>-1.8064269465949002E-2</v>
      </c>
      <c r="M27" s="326"/>
    </row>
    <row r="28" spans="1:13" x14ac:dyDescent="0.2">
      <c r="A28" s="14" t="s">
        <v>174</v>
      </c>
      <c r="B28" s="17" t="s">
        <v>18</v>
      </c>
      <c r="C28" s="487">
        <v>275274</v>
      </c>
      <c r="D28" s="487">
        <v>0</v>
      </c>
      <c r="E28" s="487">
        <v>275274</v>
      </c>
      <c r="F28" s="487">
        <v>0</v>
      </c>
      <c r="G28" s="500">
        <v>0</v>
      </c>
      <c r="H28" s="88">
        <f t="shared" si="0"/>
        <v>0</v>
      </c>
      <c r="I28" s="158" t="str">
        <f t="shared" si="3"/>
        <v>-</v>
      </c>
      <c r="J28" s="312"/>
      <c r="K28" s="490">
        <f t="shared" si="1"/>
        <v>-275274</v>
      </c>
      <c r="L28" s="492">
        <f t="shared" si="2"/>
        <v>-1</v>
      </c>
      <c r="M28" s="593" t="s">
        <v>838</v>
      </c>
    </row>
    <row r="29" spans="1:13" x14ac:dyDescent="0.2">
      <c r="A29" s="18" t="s">
        <v>177</v>
      </c>
      <c r="B29" s="19" t="s">
        <v>19</v>
      </c>
      <c r="C29" s="488">
        <v>408531</v>
      </c>
      <c r="D29" s="488">
        <v>406004.30999999994</v>
      </c>
      <c r="E29" s="488">
        <v>408531</v>
      </c>
      <c r="F29" s="488">
        <v>406004.30999999994</v>
      </c>
      <c r="G29" s="485">
        <v>394591.56999999995</v>
      </c>
      <c r="H29" s="147">
        <f t="shared" si="0"/>
        <v>-11412.739999999991</v>
      </c>
      <c r="I29" s="161">
        <f>IFERROR(H29/F29,"-")</f>
        <v>-2.810989863629771E-2</v>
      </c>
      <c r="J29" s="275"/>
      <c r="K29" s="490">
        <f t="shared" si="1"/>
        <v>-13939.430000000051</v>
      </c>
      <c r="L29" s="492">
        <f t="shared" si="2"/>
        <v>-3.4120862309102738E-2</v>
      </c>
      <c r="M29" s="161"/>
    </row>
    <row r="30" spans="1:13" x14ac:dyDescent="0.2">
      <c r="A30" s="18" t="s">
        <v>178</v>
      </c>
      <c r="B30" s="19" t="s">
        <v>20</v>
      </c>
      <c r="C30" s="488">
        <v>367504</v>
      </c>
      <c r="D30" s="488">
        <v>362540.66</v>
      </c>
      <c r="E30" s="488">
        <v>367504</v>
      </c>
      <c r="F30" s="488">
        <v>362540.66</v>
      </c>
      <c r="G30" s="485">
        <v>352246.64</v>
      </c>
      <c r="H30" s="147">
        <f t="shared" si="0"/>
        <v>-10294.01999999996</v>
      </c>
      <c r="I30" s="161">
        <f t="shared" si="3"/>
        <v>-2.8394111711497302E-2</v>
      </c>
      <c r="J30" s="161"/>
      <c r="K30" s="490">
        <f t="shared" si="1"/>
        <v>-15257.359999999986</v>
      </c>
      <c r="L30" s="492">
        <f t="shared" si="2"/>
        <v>-4.1516173973616573E-2</v>
      </c>
      <c r="M30" s="311"/>
    </row>
    <row r="31" spans="1:13" x14ac:dyDescent="0.2">
      <c r="A31" s="18" t="s">
        <v>179</v>
      </c>
      <c r="B31" s="19" t="s">
        <v>21</v>
      </c>
      <c r="C31" s="488"/>
      <c r="D31" s="488">
        <v>0</v>
      </c>
      <c r="E31" s="488"/>
      <c r="F31" s="488">
        <v>0</v>
      </c>
      <c r="G31" s="485">
        <v>0</v>
      </c>
      <c r="H31" s="147">
        <f t="shared" si="0"/>
        <v>0</v>
      </c>
      <c r="I31" s="161" t="str">
        <f t="shared" si="3"/>
        <v>-</v>
      </c>
      <c r="J31" s="161"/>
      <c r="K31" s="490">
        <f t="shared" si="1"/>
        <v>0</v>
      </c>
      <c r="L31" s="492" t="str">
        <f t="shared" si="2"/>
        <v>-</v>
      </c>
      <c r="M31" s="162"/>
    </row>
    <row r="32" spans="1:13" s="4" customFormat="1" x14ac:dyDescent="0.2">
      <c r="A32" s="18" t="s">
        <v>180</v>
      </c>
      <c r="B32" s="20" t="s">
        <v>22</v>
      </c>
      <c r="C32" s="76">
        <v>170291</v>
      </c>
      <c r="D32" s="76">
        <v>175147.79</v>
      </c>
      <c r="E32" s="76">
        <v>170291</v>
      </c>
      <c r="F32" s="76">
        <v>175147.79</v>
      </c>
      <c r="G32" s="681">
        <v>175085.94</v>
      </c>
      <c r="H32" s="147">
        <f t="shared" si="0"/>
        <v>-61.850000000005821</v>
      </c>
      <c r="I32" s="161">
        <f t="shared" ref="I32:I37" si="4">IFERROR(H32/F32,"-")</f>
        <v>-3.5313034780516396E-4</v>
      </c>
      <c r="J32" s="161"/>
      <c r="K32" s="490">
        <f t="shared" si="1"/>
        <v>4794.9400000000023</v>
      </c>
      <c r="L32" s="492">
        <f t="shared" si="2"/>
        <v>2.8157330686883055E-2</v>
      </c>
      <c r="M32" s="502"/>
    </row>
    <row r="33" spans="1:15" s="22" customFormat="1" ht="90.75" customHeight="1" x14ac:dyDescent="0.2">
      <c r="A33" s="148" t="s">
        <v>181</v>
      </c>
      <c r="B33" s="21" t="s">
        <v>443</v>
      </c>
      <c r="C33" s="77">
        <v>209160</v>
      </c>
      <c r="D33" s="77">
        <v>215007.99</v>
      </c>
      <c r="E33" s="77">
        <v>209160</v>
      </c>
      <c r="F33" s="77">
        <v>215007.99</v>
      </c>
      <c r="G33" s="681">
        <v>269720.38</v>
      </c>
      <c r="H33" s="149">
        <f t="shared" si="0"/>
        <v>54712.390000000014</v>
      </c>
      <c r="I33" s="496">
        <f t="shared" si="4"/>
        <v>0.25446677586260874</v>
      </c>
      <c r="J33" s="597" t="s">
        <v>1010</v>
      </c>
      <c r="K33" s="490">
        <f t="shared" si="1"/>
        <v>60560.380000000005</v>
      </c>
      <c r="L33" s="492">
        <f t="shared" si="2"/>
        <v>0.28954092560719069</v>
      </c>
      <c r="M33" s="597" t="s">
        <v>1011</v>
      </c>
    </row>
    <row r="34" spans="1:15" x14ac:dyDescent="0.2">
      <c r="A34" s="23" t="s">
        <v>23</v>
      </c>
      <c r="B34" s="11" t="s">
        <v>462</v>
      </c>
      <c r="C34" s="485">
        <f t="shared" ref="C34:E34" si="5">C35+C59+C161</f>
        <v>15982732.27</v>
      </c>
      <c r="D34" s="485">
        <v>17785968.45303905</v>
      </c>
      <c r="E34" s="485">
        <f t="shared" si="5"/>
        <v>15982732.27</v>
      </c>
      <c r="F34" s="485">
        <v>17785968.45303905</v>
      </c>
      <c r="G34" s="485">
        <v>17553503.5</v>
      </c>
      <c r="H34" s="490">
        <f>G34-F34</f>
        <v>-232464.9530390501</v>
      </c>
      <c r="I34" s="496">
        <f t="shared" si="4"/>
        <v>-1.3070131865624068E-2</v>
      </c>
      <c r="J34" s="157"/>
      <c r="K34" s="490">
        <f t="shared" si="1"/>
        <v>1570771.2300000004</v>
      </c>
      <c r="L34" s="492">
        <f t="shared" si="2"/>
        <v>9.8279268116652274E-2</v>
      </c>
      <c r="M34" s="309"/>
    </row>
    <row r="35" spans="1:15" s="2" customFormat="1" x14ac:dyDescent="0.2">
      <c r="A35" s="473" t="s">
        <v>24</v>
      </c>
      <c r="B35" s="472" t="s">
        <v>25</v>
      </c>
      <c r="C35" s="485">
        <v>8448840.1099999994</v>
      </c>
      <c r="D35" s="485">
        <v>9609772.9600000009</v>
      </c>
      <c r="E35" s="485">
        <v>8448840.1099999994</v>
      </c>
      <c r="F35" s="485">
        <v>9609772.9600000009</v>
      </c>
      <c r="G35" s="485">
        <f>G36+G51</f>
        <v>9813570.4800000004</v>
      </c>
      <c r="H35" s="490">
        <f>G35-F35</f>
        <v>203797.51999999955</v>
      </c>
      <c r="I35" s="496">
        <f t="shared" si="4"/>
        <v>2.1207318929208036E-2</v>
      </c>
      <c r="J35" s="315"/>
      <c r="K35" s="490">
        <f t="shared" si="1"/>
        <v>1364730.370000001</v>
      </c>
      <c r="L35" s="492">
        <f t="shared" si="2"/>
        <v>0.16152872491748468</v>
      </c>
      <c r="M35" s="315"/>
    </row>
    <row r="36" spans="1:15" s="2" customFormat="1" x14ac:dyDescent="0.2">
      <c r="A36" s="473">
        <v>1100</v>
      </c>
      <c r="B36" s="474" t="s">
        <v>26</v>
      </c>
      <c r="C36" s="485">
        <v>6769011.3499999996</v>
      </c>
      <c r="D36" s="485">
        <v>7672806.4000000004</v>
      </c>
      <c r="E36" s="485">
        <v>6769011.3499999996</v>
      </c>
      <c r="F36" s="485">
        <v>7672806.4000000004</v>
      </c>
      <c r="G36" s="485">
        <f>G37+G40+G49</f>
        <v>7863531.3700000001</v>
      </c>
      <c r="H36" s="490">
        <f t="shared" ref="H36:H98" si="6">G36-F36</f>
        <v>190724.96999999974</v>
      </c>
      <c r="I36" s="496">
        <f t="shared" si="4"/>
        <v>2.4857263438837676E-2</v>
      </c>
      <c r="J36" s="613">
        <v>0</v>
      </c>
      <c r="K36" s="490">
        <f t="shared" si="1"/>
        <v>1094520.0200000005</v>
      </c>
      <c r="L36" s="492">
        <f t="shared" si="2"/>
        <v>0.16169569873745307</v>
      </c>
      <c r="M36" s="613"/>
    </row>
    <row r="37" spans="1:15" ht="33.75" x14ac:dyDescent="0.2">
      <c r="A37" s="479">
        <v>1110</v>
      </c>
      <c r="B37" s="491" t="s">
        <v>27</v>
      </c>
      <c r="C37" s="487">
        <v>5033637.38</v>
      </c>
      <c r="D37" s="487">
        <v>5548202</v>
      </c>
      <c r="E37" s="487">
        <v>5033637.38</v>
      </c>
      <c r="F37" s="487">
        <v>5548202</v>
      </c>
      <c r="G37" s="676">
        <f>G38+G39</f>
        <v>5672951</v>
      </c>
      <c r="H37" s="490">
        <f t="shared" si="6"/>
        <v>124749</v>
      </c>
      <c r="I37" s="496">
        <f t="shared" si="4"/>
        <v>2.2484581491445336E-2</v>
      </c>
      <c r="J37" s="606"/>
      <c r="K37" s="490">
        <f t="shared" si="1"/>
        <v>639313.62000000011</v>
      </c>
      <c r="L37" s="492">
        <f>IFERROR(K37/E37,"-")</f>
        <v>0.12700827885222041</v>
      </c>
      <c r="M37" s="597" t="s">
        <v>872</v>
      </c>
      <c r="N37" s="1">
        <v>0.92</v>
      </c>
      <c r="O37" s="1">
        <f>G37*N37</f>
        <v>5219114.92</v>
      </c>
    </row>
    <row r="38" spans="1:15" ht="22.5" x14ac:dyDescent="0.2">
      <c r="A38" s="475">
        <v>1111</v>
      </c>
      <c r="B38" s="476" t="s">
        <v>434</v>
      </c>
      <c r="C38" s="487">
        <v>98448</v>
      </c>
      <c r="D38" s="487">
        <v>98473</v>
      </c>
      <c r="E38" s="487">
        <v>98448</v>
      </c>
      <c r="F38" s="487">
        <v>98473</v>
      </c>
      <c r="G38" s="676">
        <v>104399.84</v>
      </c>
      <c r="H38" s="490">
        <f>G38-F38</f>
        <v>5926.8399999999965</v>
      </c>
      <c r="I38" s="496">
        <f t="shared" ref="I38:I97" si="7">IFERROR(H38/F38,"-")</f>
        <v>6.0187462553187132E-2</v>
      </c>
      <c r="J38" s="597" t="s">
        <v>790</v>
      </c>
      <c r="K38" s="490">
        <f t="shared" si="1"/>
        <v>5951.8399999999965</v>
      </c>
      <c r="L38" s="492">
        <f t="shared" si="2"/>
        <v>6.0456687794571716E-2</v>
      </c>
      <c r="M38" s="597" t="s">
        <v>790</v>
      </c>
      <c r="N38" s="1">
        <v>0.92</v>
      </c>
      <c r="O38" s="1">
        <f t="shared" ref="O38:O101" si="8">G38*N38</f>
        <v>96047.852800000008</v>
      </c>
    </row>
    <row r="39" spans="1:15" ht="33.75" x14ac:dyDescent="0.2">
      <c r="A39" s="475">
        <v>1112</v>
      </c>
      <c r="B39" s="476" t="s">
        <v>435</v>
      </c>
      <c r="C39" s="487">
        <v>4935189</v>
      </c>
      <c r="D39" s="487">
        <v>5449729</v>
      </c>
      <c r="E39" s="487">
        <v>4935189</v>
      </c>
      <c r="F39" s="487">
        <v>5449729</v>
      </c>
      <c r="G39" s="676">
        <v>5568551.1600000001</v>
      </c>
      <c r="H39" s="490">
        <f t="shared" si="6"/>
        <v>118822.16000000015</v>
      </c>
      <c r="I39" s="496">
        <f t="shared" si="7"/>
        <v>2.1803315357515968E-2</v>
      </c>
      <c r="J39" s="603"/>
      <c r="K39" s="490">
        <f t="shared" si="1"/>
        <v>633362.16000000015</v>
      </c>
      <c r="L39" s="492">
        <f>IFERROR(K39/E39,"-")</f>
        <v>0.12833594822812261</v>
      </c>
      <c r="M39" s="597" t="s">
        <v>872</v>
      </c>
      <c r="N39" s="1">
        <v>0.92</v>
      </c>
      <c r="O39" s="1">
        <f t="shared" si="8"/>
        <v>5123067.0672000004</v>
      </c>
    </row>
    <row r="40" spans="1:15" s="5" customFormat="1" x14ac:dyDescent="0.2">
      <c r="A40" s="473">
        <v>1140</v>
      </c>
      <c r="B40" s="477" t="s">
        <v>182</v>
      </c>
      <c r="C40" s="485">
        <v>1721339.5699999998</v>
      </c>
      <c r="D40" s="485">
        <v>2044795.4</v>
      </c>
      <c r="E40" s="485">
        <v>1721339.5699999998</v>
      </c>
      <c r="F40" s="485">
        <v>2044795.4</v>
      </c>
      <c r="G40" s="675">
        <f>G41+G42+G43+G44+G45+G46+G47+G48</f>
        <v>2133146.16</v>
      </c>
      <c r="H40" s="490">
        <f t="shared" si="6"/>
        <v>88350.760000000242</v>
      </c>
      <c r="I40" s="496">
        <f t="shared" si="7"/>
        <v>4.3207628499164388E-2</v>
      </c>
      <c r="J40" s="315"/>
      <c r="K40" s="490">
        <f t="shared" si="1"/>
        <v>411806.59000000032</v>
      </c>
      <c r="L40" s="492">
        <f t="shared" si="2"/>
        <v>0.23923611423166224</v>
      </c>
      <c r="M40" s="617"/>
      <c r="N40" s="1">
        <v>0.92</v>
      </c>
      <c r="O40" s="1">
        <f t="shared" si="8"/>
        <v>1962494.4672000003</v>
      </c>
    </row>
    <row r="41" spans="1:15" s="5" customFormat="1" ht="101.25" x14ac:dyDescent="0.2">
      <c r="A41" s="475">
        <v>1141</v>
      </c>
      <c r="B41" s="478" t="s">
        <v>175</v>
      </c>
      <c r="C41" s="486">
        <v>309811.26</v>
      </c>
      <c r="D41" s="486">
        <v>389806.24</v>
      </c>
      <c r="E41" s="486">
        <v>309811.26</v>
      </c>
      <c r="F41" s="486">
        <v>389806.24</v>
      </c>
      <c r="G41" s="676">
        <v>359704.94999999995</v>
      </c>
      <c r="H41" s="490">
        <f t="shared" si="6"/>
        <v>-30101.290000000037</v>
      </c>
      <c r="I41" s="496">
        <f t="shared" si="7"/>
        <v>-7.7221159928071034E-2</v>
      </c>
      <c r="J41" s="595" t="s">
        <v>865</v>
      </c>
      <c r="K41" s="490">
        <f t="shared" si="1"/>
        <v>49893.689999999944</v>
      </c>
      <c r="L41" s="492">
        <f>IFERROR(K41/E41,"-")</f>
        <v>0.16104543779331953</v>
      </c>
      <c r="M41" s="597" t="s">
        <v>873</v>
      </c>
      <c r="N41" s="1">
        <v>0.92</v>
      </c>
      <c r="O41" s="1">
        <f t="shared" si="8"/>
        <v>330928.55399999995</v>
      </c>
    </row>
    <row r="42" spans="1:15" s="5" customFormat="1" ht="90" x14ac:dyDescent="0.2">
      <c r="A42" s="475">
        <v>1142</v>
      </c>
      <c r="B42" s="478" t="s">
        <v>28</v>
      </c>
      <c r="C42" s="486">
        <v>72417.09</v>
      </c>
      <c r="D42" s="486">
        <v>407840.37</v>
      </c>
      <c r="E42" s="486">
        <v>72417.09</v>
      </c>
      <c r="F42" s="486">
        <v>407840.37</v>
      </c>
      <c r="G42" s="676">
        <v>438323.88</v>
      </c>
      <c r="H42" s="490">
        <f t="shared" si="6"/>
        <v>30483.510000000009</v>
      </c>
      <c r="I42" s="496">
        <f t="shared" si="7"/>
        <v>7.4743728778002061E-2</v>
      </c>
      <c r="J42" s="595" t="s">
        <v>866</v>
      </c>
      <c r="K42" s="490">
        <f t="shared" si="1"/>
        <v>365906.79000000004</v>
      </c>
      <c r="L42" s="492">
        <f>IFERROR(K42/E42,"-")</f>
        <v>5.0527684832406283</v>
      </c>
      <c r="M42" s="595" t="s">
        <v>874</v>
      </c>
      <c r="N42" s="1">
        <v>0.92</v>
      </c>
      <c r="O42" s="1">
        <f t="shared" si="8"/>
        <v>403257.96960000001</v>
      </c>
    </row>
    <row r="43" spans="1:15" s="5" customFormat="1" x14ac:dyDescent="0.2">
      <c r="A43" s="475">
        <v>1144</v>
      </c>
      <c r="B43" s="478" t="s">
        <v>29</v>
      </c>
      <c r="C43" s="486"/>
      <c r="D43" s="486">
        <v>0</v>
      </c>
      <c r="E43" s="486"/>
      <c r="F43" s="486">
        <v>0</v>
      </c>
      <c r="G43" s="676">
        <v>0</v>
      </c>
      <c r="H43" s="490">
        <f t="shared" si="6"/>
        <v>0</v>
      </c>
      <c r="I43" s="496" t="str">
        <f t="shared" si="7"/>
        <v>-</v>
      </c>
      <c r="J43" s="606"/>
      <c r="K43" s="490">
        <f t="shared" si="1"/>
        <v>0</v>
      </c>
      <c r="L43" s="492" t="str">
        <f>IFERROR(K43/E43,"-")</f>
        <v>-</v>
      </c>
      <c r="M43" s="607"/>
      <c r="N43" s="1">
        <v>0.92</v>
      </c>
      <c r="O43" s="1">
        <f t="shared" si="8"/>
        <v>0</v>
      </c>
    </row>
    <row r="44" spans="1:15" s="5" customFormat="1" ht="56.25" x14ac:dyDescent="0.2">
      <c r="A44" s="475">
        <v>1145</v>
      </c>
      <c r="B44" s="478" t="s">
        <v>183</v>
      </c>
      <c r="C44" s="486">
        <v>940138.32</v>
      </c>
      <c r="D44" s="486">
        <v>970729</v>
      </c>
      <c r="E44" s="486">
        <v>940138.32</v>
      </c>
      <c r="F44" s="486">
        <v>970729</v>
      </c>
      <c r="G44" s="676">
        <v>1008501.39</v>
      </c>
      <c r="H44" s="490">
        <f t="shared" si="6"/>
        <v>37772.390000000014</v>
      </c>
      <c r="I44" s="496">
        <f t="shared" si="7"/>
        <v>3.8911364551795627E-2</v>
      </c>
      <c r="J44" s="614"/>
      <c r="K44" s="490">
        <f t="shared" si="1"/>
        <v>68363.070000000065</v>
      </c>
      <c r="L44" s="492">
        <f t="shared" si="2"/>
        <v>7.271597013511806E-2</v>
      </c>
      <c r="M44" s="595" t="s">
        <v>1012</v>
      </c>
      <c r="N44" s="1">
        <v>0.92</v>
      </c>
      <c r="O44" s="1">
        <f t="shared" si="8"/>
        <v>927821.27880000009</v>
      </c>
    </row>
    <row r="45" spans="1:15" s="5" customFormat="1" ht="67.5" x14ac:dyDescent="0.2">
      <c r="A45" s="475">
        <v>1146</v>
      </c>
      <c r="B45" s="478" t="s">
        <v>30</v>
      </c>
      <c r="C45" s="486">
        <v>45508.57</v>
      </c>
      <c r="D45" s="486">
        <v>50507.79</v>
      </c>
      <c r="E45" s="486">
        <v>45508.57</v>
      </c>
      <c r="F45" s="486">
        <v>50507.79</v>
      </c>
      <c r="G45" s="676">
        <v>49049.37</v>
      </c>
      <c r="H45" s="490">
        <f t="shared" si="6"/>
        <v>-1458.4199999999983</v>
      </c>
      <c r="I45" s="496">
        <f t="shared" si="7"/>
        <v>-2.8875149754127003E-2</v>
      </c>
      <c r="J45" s="606"/>
      <c r="K45" s="490">
        <f t="shared" si="1"/>
        <v>3540.8000000000029</v>
      </c>
      <c r="L45" s="492">
        <f t="shared" si="2"/>
        <v>7.780512549614288E-2</v>
      </c>
      <c r="M45" s="597" t="s">
        <v>875</v>
      </c>
      <c r="N45" s="1">
        <v>0.92</v>
      </c>
      <c r="O45" s="1">
        <f t="shared" si="8"/>
        <v>45125.420400000003</v>
      </c>
    </row>
    <row r="46" spans="1:15" s="5" customFormat="1" ht="67.5" x14ac:dyDescent="0.2">
      <c r="A46" s="475">
        <v>1147</v>
      </c>
      <c r="B46" s="478" t="s">
        <v>31</v>
      </c>
      <c r="C46" s="486">
        <v>175949.64</v>
      </c>
      <c r="D46" s="486">
        <v>76523</v>
      </c>
      <c r="E46" s="486">
        <v>175949.64</v>
      </c>
      <c r="F46" s="486">
        <v>76523</v>
      </c>
      <c r="G46" s="676">
        <v>69164.86</v>
      </c>
      <c r="H46" s="490">
        <f t="shared" si="6"/>
        <v>-7358.1399999999994</v>
      </c>
      <c r="I46" s="496">
        <f t="shared" si="7"/>
        <v>-9.6155926976203232E-2</v>
      </c>
      <c r="J46" s="597" t="s">
        <v>867</v>
      </c>
      <c r="K46" s="490">
        <f t="shared" si="1"/>
        <v>-106784.78000000001</v>
      </c>
      <c r="L46" s="492">
        <f t="shared" si="2"/>
        <v>-0.60690536223887703</v>
      </c>
      <c r="M46" s="595" t="s">
        <v>742</v>
      </c>
      <c r="N46" s="1">
        <v>0.92</v>
      </c>
      <c r="O46" s="1">
        <f t="shared" si="8"/>
        <v>63631.671200000004</v>
      </c>
    </row>
    <row r="47" spans="1:15" s="5" customFormat="1" ht="56.25" x14ac:dyDescent="0.2">
      <c r="A47" s="475">
        <v>1148</v>
      </c>
      <c r="B47" s="478" t="s">
        <v>184</v>
      </c>
      <c r="C47" s="486">
        <v>67410</v>
      </c>
      <c r="D47" s="486">
        <v>22910</v>
      </c>
      <c r="E47" s="486">
        <v>67410</v>
      </c>
      <c r="F47" s="486">
        <v>22910</v>
      </c>
      <c r="G47" s="676">
        <v>84865</v>
      </c>
      <c r="H47" s="490">
        <f t="shared" si="6"/>
        <v>61955</v>
      </c>
      <c r="I47" s="496">
        <f t="shared" si="7"/>
        <v>2.7042776080314272</v>
      </c>
      <c r="J47" s="597" t="s">
        <v>868</v>
      </c>
      <c r="K47" s="490">
        <f t="shared" si="1"/>
        <v>17455</v>
      </c>
      <c r="L47" s="492">
        <f t="shared" si="2"/>
        <v>0.25893784304999257</v>
      </c>
      <c r="M47" s="597" t="s">
        <v>876</v>
      </c>
      <c r="N47" s="1">
        <v>0.92</v>
      </c>
      <c r="O47" s="1">
        <f t="shared" si="8"/>
        <v>78075.8</v>
      </c>
    </row>
    <row r="48" spans="1:15" s="5" customFormat="1" ht="56.25" x14ac:dyDescent="0.2">
      <c r="A48" s="475">
        <v>1149</v>
      </c>
      <c r="B48" s="478" t="s">
        <v>32</v>
      </c>
      <c r="C48" s="486">
        <v>110104.69</v>
      </c>
      <c r="D48" s="486">
        <v>126479</v>
      </c>
      <c r="E48" s="486">
        <v>110104.69</v>
      </c>
      <c r="F48" s="486">
        <v>126479</v>
      </c>
      <c r="G48" s="676">
        <v>123536.70999999999</v>
      </c>
      <c r="H48" s="490">
        <f t="shared" si="6"/>
        <v>-2942.2900000000081</v>
      </c>
      <c r="I48" s="496">
        <f t="shared" si="7"/>
        <v>-2.3263071339906294E-2</v>
      </c>
      <c r="J48" s="603"/>
      <c r="K48" s="490">
        <f t="shared" si="1"/>
        <v>13432.01999999999</v>
      </c>
      <c r="L48" s="492">
        <f t="shared" si="2"/>
        <v>0.12199316850172312</v>
      </c>
      <c r="M48" s="618" t="s">
        <v>877</v>
      </c>
      <c r="N48" s="1">
        <v>0.92</v>
      </c>
      <c r="O48" s="1">
        <f t="shared" si="8"/>
        <v>113653.7732</v>
      </c>
    </row>
    <row r="49" spans="1:15" s="5" customFormat="1" ht="135" x14ac:dyDescent="0.2">
      <c r="A49" s="479">
        <v>1150</v>
      </c>
      <c r="B49" s="480" t="s">
        <v>33</v>
      </c>
      <c r="C49" s="488">
        <v>14034.4</v>
      </c>
      <c r="D49" s="488">
        <v>79809</v>
      </c>
      <c r="E49" s="488">
        <v>14034.4</v>
      </c>
      <c r="F49" s="488">
        <v>79809</v>
      </c>
      <c r="G49" s="675">
        <v>57434.21</v>
      </c>
      <c r="H49" s="490">
        <f t="shared" si="6"/>
        <v>-22374.79</v>
      </c>
      <c r="I49" s="496">
        <f>IFERROR(H49/F49,"-")</f>
        <v>-0.28035422070192584</v>
      </c>
      <c r="J49" s="595" t="s">
        <v>869</v>
      </c>
      <c r="K49" s="490">
        <f t="shared" si="1"/>
        <v>43399.81</v>
      </c>
      <c r="L49" s="492">
        <f t="shared" si="2"/>
        <v>3.0923879895114861</v>
      </c>
      <c r="M49" s="595" t="s">
        <v>749</v>
      </c>
      <c r="N49" s="1">
        <v>0.92</v>
      </c>
      <c r="O49" s="1">
        <f t="shared" si="8"/>
        <v>52839.4732</v>
      </c>
    </row>
    <row r="50" spans="1:15" s="5" customFormat="1" x14ac:dyDescent="0.2">
      <c r="A50" s="479">
        <v>1170</v>
      </c>
      <c r="B50" s="481" t="s">
        <v>34</v>
      </c>
      <c r="C50" s="499">
        <v>0</v>
      </c>
      <c r="D50" s="499">
        <v>0</v>
      </c>
      <c r="E50" s="499">
        <v>0</v>
      </c>
      <c r="F50" s="499">
        <v>0</v>
      </c>
      <c r="G50" s="238">
        <v>0</v>
      </c>
      <c r="H50" s="490">
        <f t="shared" si="6"/>
        <v>0</v>
      </c>
      <c r="I50" s="496" t="str">
        <f t="shared" si="7"/>
        <v>-</v>
      </c>
      <c r="J50" s="496"/>
      <c r="K50" s="490">
        <f t="shared" si="1"/>
        <v>0</v>
      </c>
      <c r="L50" s="492" t="str">
        <f t="shared" si="2"/>
        <v>-</v>
      </c>
      <c r="M50" s="619"/>
      <c r="N50" s="1">
        <v>0.92</v>
      </c>
      <c r="O50" s="1">
        <f t="shared" si="8"/>
        <v>0</v>
      </c>
    </row>
    <row r="51" spans="1:15" s="5" customFormat="1" ht="33.75" x14ac:dyDescent="0.2">
      <c r="A51" s="473">
        <v>1200</v>
      </c>
      <c r="B51" s="477" t="s">
        <v>35</v>
      </c>
      <c r="C51" s="485">
        <v>1679828.76</v>
      </c>
      <c r="D51" s="485">
        <v>1936966.56</v>
      </c>
      <c r="E51" s="485">
        <v>1679828.76</v>
      </c>
      <c r="F51" s="485">
        <v>1936966.56</v>
      </c>
      <c r="G51" s="675">
        <f>G52+G53</f>
        <v>1950039.1099999996</v>
      </c>
      <c r="H51" s="490">
        <f t="shared" si="6"/>
        <v>13072.549999999581</v>
      </c>
      <c r="I51" s="496">
        <f t="shared" si="7"/>
        <v>6.748980736146307E-3</v>
      </c>
      <c r="J51" s="315"/>
      <c r="K51" s="490">
        <f t="shared" si="1"/>
        <v>270210.34999999963</v>
      </c>
      <c r="L51" s="492">
        <f t="shared" si="2"/>
        <v>0.16085588985867799</v>
      </c>
      <c r="M51" s="595" t="s">
        <v>743</v>
      </c>
      <c r="N51" s="1">
        <v>0.92</v>
      </c>
      <c r="O51" s="1">
        <f t="shared" si="8"/>
        <v>1794035.9811999998</v>
      </c>
    </row>
    <row r="52" spans="1:15" s="5" customFormat="1" ht="33.75" x14ac:dyDescent="0.2">
      <c r="A52" s="479">
        <v>1210</v>
      </c>
      <c r="B52" s="480" t="s">
        <v>36</v>
      </c>
      <c r="C52" s="488">
        <v>1625292.85</v>
      </c>
      <c r="D52" s="488">
        <v>1849780.73</v>
      </c>
      <c r="E52" s="488">
        <v>1625292.85</v>
      </c>
      <c r="F52" s="488">
        <v>1849780.73</v>
      </c>
      <c r="G52" s="675">
        <v>1886712.9499999997</v>
      </c>
      <c r="H52" s="490">
        <f t="shared" si="6"/>
        <v>36932.219999999739</v>
      </c>
      <c r="I52" s="496">
        <f t="shared" si="7"/>
        <v>1.9965728586652399E-2</v>
      </c>
      <c r="J52" s="615"/>
      <c r="K52" s="490">
        <f t="shared" si="1"/>
        <v>261420.09999999963</v>
      </c>
      <c r="L52" s="492">
        <f t="shared" si="2"/>
        <v>0.16084492096301267</v>
      </c>
      <c r="M52" s="595" t="s">
        <v>743</v>
      </c>
      <c r="N52" s="1">
        <v>0.92</v>
      </c>
      <c r="O52" s="1">
        <f t="shared" si="8"/>
        <v>1735775.9139999999</v>
      </c>
    </row>
    <row r="53" spans="1:15" s="5" customFormat="1" ht="78.75" x14ac:dyDescent="0.2">
      <c r="A53" s="482">
        <v>1220</v>
      </c>
      <c r="B53" s="483" t="s">
        <v>37</v>
      </c>
      <c r="C53" s="500">
        <f>C54+C58</f>
        <v>54535.91</v>
      </c>
      <c r="D53" s="500">
        <v>87185.83</v>
      </c>
      <c r="E53" s="500">
        <f>E54+E58</f>
        <v>54535.91</v>
      </c>
      <c r="F53" s="500">
        <v>87185.83</v>
      </c>
      <c r="G53" s="676">
        <f>G54+G58</f>
        <v>63326.16</v>
      </c>
      <c r="H53" s="490">
        <f t="shared" si="6"/>
        <v>-23859.67</v>
      </c>
      <c r="I53" s="496">
        <f t="shared" si="7"/>
        <v>-0.27366453929497486</v>
      </c>
      <c r="J53" s="616"/>
      <c r="K53" s="490">
        <f t="shared" si="1"/>
        <v>8790.25</v>
      </c>
      <c r="L53" s="492">
        <f t="shared" si="2"/>
        <v>0.1611827876347896</v>
      </c>
      <c r="M53" s="597" t="s">
        <v>878</v>
      </c>
      <c r="N53" s="1">
        <v>0.92</v>
      </c>
      <c r="O53" s="1">
        <f t="shared" si="8"/>
        <v>58260.067200000005</v>
      </c>
    </row>
    <row r="54" spans="1:15" s="5" customFormat="1" ht="112.5" x14ac:dyDescent="0.2">
      <c r="A54" s="475">
        <v>1221</v>
      </c>
      <c r="B54" s="478" t="s">
        <v>38</v>
      </c>
      <c r="C54" s="486">
        <v>54515.91</v>
      </c>
      <c r="D54" s="486">
        <v>87185.83</v>
      </c>
      <c r="E54" s="486">
        <v>54515.91</v>
      </c>
      <c r="F54" s="486">
        <v>87185.83</v>
      </c>
      <c r="G54" s="676">
        <f>63325.86-67</f>
        <v>63258.86</v>
      </c>
      <c r="H54" s="490">
        <f t="shared" si="6"/>
        <v>-23926.97</v>
      </c>
      <c r="I54" s="496">
        <f t="shared" si="7"/>
        <v>-0.27443645372189496</v>
      </c>
      <c r="J54" s="597" t="s">
        <v>870</v>
      </c>
      <c r="K54" s="490">
        <f t="shared" si="1"/>
        <v>8742.9499999999971</v>
      </c>
      <c r="L54" s="492">
        <f t="shared" si="2"/>
        <v>0.16037428339726872</v>
      </c>
      <c r="M54" s="597" t="s">
        <v>878</v>
      </c>
      <c r="N54" s="1">
        <v>0.92</v>
      </c>
      <c r="O54" s="1">
        <f t="shared" si="8"/>
        <v>58198.1512</v>
      </c>
    </row>
    <row r="55" spans="1:15" s="5" customFormat="1" x14ac:dyDescent="0.2">
      <c r="A55" s="475">
        <v>1222</v>
      </c>
      <c r="B55" s="478" t="s">
        <v>39</v>
      </c>
      <c r="C55" s="486">
        <v>0</v>
      </c>
      <c r="D55" s="486">
        <v>0</v>
      </c>
      <c r="E55" s="486">
        <v>0</v>
      </c>
      <c r="F55" s="486">
        <v>0</v>
      </c>
      <c r="G55" s="676">
        <v>0</v>
      </c>
      <c r="H55" s="490">
        <f t="shared" si="6"/>
        <v>0</v>
      </c>
      <c r="I55" s="496" t="str">
        <f t="shared" si="7"/>
        <v>-</v>
      </c>
      <c r="J55" s="493"/>
      <c r="K55" s="490">
        <f t="shared" si="1"/>
        <v>0</v>
      </c>
      <c r="L55" s="492" t="str">
        <f t="shared" si="2"/>
        <v>-</v>
      </c>
      <c r="M55" s="606"/>
      <c r="N55" s="1">
        <v>0.92</v>
      </c>
      <c r="O55" s="1">
        <f t="shared" si="8"/>
        <v>0</v>
      </c>
    </row>
    <row r="56" spans="1:15" s="5" customFormat="1" x14ac:dyDescent="0.2">
      <c r="A56" s="475">
        <v>1223</v>
      </c>
      <c r="B56" s="484" t="s">
        <v>40</v>
      </c>
      <c r="C56" s="501">
        <v>0</v>
      </c>
      <c r="D56" s="501">
        <v>0</v>
      </c>
      <c r="E56" s="501">
        <v>0</v>
      </c>
      <c r="F56" s="501">
        <v>0</v>
      </c>
      <c r="G56" s="682">
        <v>0</v>
      </c>
      <c r="H56" s="490">
        <f t="shared" si="6"/>
        <v>0</v>
      </c>
      <c r="I56" s="496" t="str">
        <f t="shared" si="7"/>
        <v>-</v>
      </c>
      <c r="J56" s="493"/>
      <c r="K56" s="490">
        <f t="shared" si="1"/>
        <v>0</v>
      </c>
      <c r="L56" s="492" t="str">
        <f t="shared" si="2"/>
        <v>-</v>
      </c>
      <c r="M56" s="606"/>
      <c r="N56" s="1">
        <v>0.92</v>
      </c>
      <c r="O56" s="1">
        <f t="shared" si="8"/>
        <v>0</v>
      </c>
    </row>
    <row r="57" spans="1:15" s="5" customFormat="1" ht="22.5" x14ac:dyDescent="0.2">
      <c r="A57" s="475">
        <v>1227</v>
      </c>
      <c r="B57" s="478" t="s">
        <v>41</v>
      </c>
      <c r="C57" s="486">
        <v>0</v>
      </c>
      <c r="D57" s="486">
        <v>0</v>
      </c>
      <c r="E57" s="486">
        <v>0</v>
      </c>
      <c r="F57" s="486">
        <v>0</v>
      </c>
      <c r="G57" s="676">
        <v>0</v>
      </c>
      <c r="H57" s="490">
        <f t="shared" si="6"/>
        <v>0</v>
      </c>
      <c r="I57" s="496" t="str">
        <f t="shared" si="7"/>
        <v>-</v>
      </c>
      <c r="J57" s="493"/>
      <c r="K57" s="490">
        <f t="shared" si="1"/>
        <v>0</v>
      </c>
      <c r="L57" s="492" t="str">
        <f t="shared" si="2"/>
        <v>-</v>
      </c>
      <c r="M57" s="606"/>
      <c r="N57" s="1">
        <v>0.92</v>
      </c>
      <c r="O57" s="1">
        <f t="shared" si="8"/>
        <v>0</v>
      </c>
    </row>
    <row r="58" spans="1:15" s="5" customFormat="1" ht="45" x14ac:dyDescent="0.2">
      <c r="A58" s="475">
        <v>1228</v>
      </c>
      <c r="B58" s="478" t="s">
        <v>442</v>
      </c>
      <c r="C58" s="486">
        <v>20</v>
      </c>
      <c r="D58" s="486">
        <v>29.48</v>
      </c>
      <c r="E58" s="486">
        <v>20</v>
      </c>
      <c r="F58" s="486">
        <v>29.48</v>
      </c>
      <c r="G58" s="676">
        <v>67.3</v>
      </c>
      <c r="H58" s="490">
        <f t="shared" si="6"/>
        <v>37.819999999999993</v>
      </c>
      <c r="I58" s="496">
        <f t="shared" si="7"/>
        <v>1.2829036635006781</v>
      </c>
      <c r="J58" s="597" t="s">
        <v>1013</v>
      </c>
      <c r="K58" s="490">
        <f t="shared" si="1"/>
        <v>47.3</v>
      </c>
      <c r="L58" s="492">
        <f t="shared" si="2"/>
        <v>2.3649999999999998</v>
      </c>
      <c r="M58" s="597" t="s">
        <v>871</v>
      </c>
      <c r="N58" s="1">
        <v>0.92</v>
      </c>
      <c r="O58" s="1">
        <f t="shared" si="8"/>
        <v>61.915999999999997</v>
      </c>
    </row>
    <row r="59" spans="1:15" s="5" customFormat="1" x14ac:dyDescent="0.2">
      <c r="A59" s="23">
        <v>2000</v>
      </c>
      <c r="B59" s="472" t="s">
        <v>42</v>
      </c>
      <c r="C59" s="485">
        <f>C60+C67+C112+C150+C160+C149</f>
        <v>7533892.1600000001</v>
      </c>
      <c r="D59" s="485">
        <v>8176195.493039052</v>
      </c>
      <c r="E59" s="485">
        <f>E60+E67+E112+E150+E160+E149</f>
        <v>7533892.1600000001</v>
      </c>
      <c r="F59" s="485">
        <v>8176195.493039052</v>
      </c>
      <c r="G59" s="485">
        <v>7739933.0700000003</v>
      </c>
      <c r="H59" s="490">
        <f t="shared" si="6"/>
        <v>-436262.4230390517</v>
      </c>
      <c r="I59" s="496">
        <f t="shared" si="7"/>
        <v>-5.3357631114675695E-2</v>
      </c>
      <c r="J59" s="492"/>
      <c r="K59" s="490">
        <f t="shared" si="1"/>
        <v>206040.91000000015</v>
      </c>
      <c r="L59" s="492">
        <f t="shared" si="2"/>
        <v>2.7348534545522371E-2</v>
      </c>
      <c r="M59" s="492"/>
      <c r="N59" s="1">
        <v>0.92</v>
      </c>
      <c r="O59" s="1">
        <f t="shared" si="8"/>
        <v>7120738.4244000008</v>
      </c>
    </row>
    <row r="60" spans="1:15" s="5" customFormat="1" x14ac:dyDescent="0.2">
      <c r="A60" s="23">
        <v>2100</v>
      </c>
      <c r="B60" s="472" t="s">
        <v>185</v>
      </c>
      <c r="C60" s="485">
        <f>C61+C64</f>
        <v>2803.04</v>
      </c>
      <c r="D60" s="485">
        <v>8231.74</v>
      </c>
      <c r="E60" s="485">
        <f>E61+E64</f>
        <v>2803.04</v>
      </c>
      <c r="F60" s="485">
        <v>8231.74</v>
      </c>
      <c r="G60" s="485">
        <v>6512.25</v>
      </c>
      <c r="H60" s="490">
        <f t="shared" si="6"/>
        <v>-1719.4899999999998</v>
      </c>
      <c r="I60" s="496">
        <f t="shared" si="7"/>
        <v>-0.20888536324033555</v>
      </c>
      <c r="J60" s="492"/>
      <c r="K60" s="490">
        <f t="shared" si="1"/>
        <v>3709.21</v>
      </c>
      <c r="L60" s="492">
        <f t="shared" si="2"/>
        <v>1.3232811518922314</v>
      </c>
      <c r="M60" s="492"/>
      <c r="N60" s="1">
        <v>0.92</v>
      </c>
      <c r="O60" s="1">
        <f t="shared" si="8"/>
        <v>5991.27</v>
      </c>
    </row>
    <row r="61" spans="1:15" s="2" customFormat="1" ht="22.5" x14ac:dyDescent="0.2">
      <c r="A61" s="31">
        <v>2110</v>
      </c>
      <c r="B61" s="472" t="s">
        <v>43</v>
      </c>
      <c r="C61" s="485">
        <f>SUM(C62:C63)</f>
        <v>16.52</v>
      </c>
      <c r="D61" s="485">
        <v>8.26</v>
      </c>
      <c r="E61" s="485">
        <f>SUM(E62:E63)</f>
        <v>16.52</v>
      </c>
      <c r="F61" s="485">
        <v>8.26</v>
      </c>
      <c r="G61" s="485">
        <v>166.52</v>
      </c>
      <c r="H61" s="490">
        <f t="shared" si="6"/>
        <v>158.26000000000002</v>
      </c>
      <c r="I61" s="496">
        <f t="shared" si="7"/>
        <v>19.15980629539952</v>
      </c>
      <c r="J61" s="492"/>
      <c r="K61" s="490">
        <f t="shared" si="1"/>
        <v>150</v>
      </c>
      <c r="L61" s="492">
        <f t="shared" si="2"/>
        <v>9.079903147699758</v>
      </c>
      <c r="M61" s="492"/>
      <c r="N61" s="1">
        <v>0.92</v>
      </c>
      <c r="O61" s="1">
        <f t="shared" si="8"/>
        <v>153.19840000000002</v>
      </c>
    </row>
    <row r="62" spans="1:15" s="5" customFormat="1" x14ac:dyDescent="0.2">
      <c r="A62" s="25">
        <v>2111</v>
      </c>
      <c r="B62" s="15" t="s">
        <v>44</v>
      </c>
      <c r="C62" s="486">
        <v>0</v>
      </c>
      <c r="D62" s="486">
        <v>0</v>
      </c>
      <c r="E62" s="486">
        <v>0</v>
      </c>
      <c r="F62" s="486">
        <v>0</v>
      </c>
      <c r="G62" s="500">
        <v>0</v>
      </c>
      <c r="H62" s="490">
        <f t="shared" si="6"/>
        <v>0</v>
      </c>
      <c r="I62" s="496" t="str">
        <f t="shared" si="7"/>
        <v>-</v>
      </c>
      <c r="J62" s="493"/>
      <c r="K62" s="490">
        <f t="shared" si="1"/>
        <v>0</v>
      </c>
      <c r="L62" s="492" t="str">
        <f t="shared" si="2"/>
        <v>-</v>
      </c>
      <c r="M62" s="493"/>
      <c r="N62" s="1">
        <v>0.92</v>
      </c>
      <c r="O62" s="1">
        <f t="shared" si="8"/>
        <v>0</v>
      </c>
    </row>
    <row r="63" spans="1:15" s="6" customFormat="1" ht="56.25" x14ac:dyDescent="0.2">
      <c r="A63" s="25">
        <v>2112</v>
      </c>
      <c r="B63" s="15" t="s">
        <v>45</v>
      </c>
      <c r="C63" s="486">
        <v>16.52</v>
      </c>
      <c r="D63" s="486">
        <v>8.26</v>
      </c>
      <c r="E63" s="486">
        <v>16.52</v>
      </c>
      <c r="F63" s="486">
        <v>8.26</v>
      </c>
      <c r="G63" s="500">
        <v>166.52</v>
      </c>
      <c r="H63" s="490">
        <f t="shared" si="6"/>
        <v>158.26000000000002</v>
      </c>
      <c r="I63" s="496">
        <f t="shared" si="7"/>
        <v>19.15980629539952</v>
      </c>
      <c r="J63" s="667" t="s">
        <v>948</v>
      </c>
      <c r="K63" s="490">
        <f t="shared" si="1"/>
        <v>150</v>
      </c>
      <c r="L63" s="492">
        <f t="shared" si="2"/>
        <v>9.079903147699758</v>
      </c>
      <c r="M63" s="667" t="s">
        <v>947</v>
      </c>
      <c r="N63" s="1">
        <v>0.92</v>
      </c>
      <c r="O63" s="1">
        <f t="shared" si="8"/>
        <v>153.19840000000002</v>
      </c>
    </row>
    <row r="64" spans="1:15" s="5" customFormat="1" ht="22.5" x14ac:dyDescent="0.2">
      <c r="A64" s="31">
        <v>2120</v>
      </c>
      <c r="B64" s="472" t="s">
        <v>46</v>
      </c>
      <c r="C64" s="485">
        <f>SUM(C65:C66)</f>
        <v>2786.52</v>
      </c>
      <c r="D64" s="485">
        <v>8223.48</v>
      </c>
      <c r="E64" s="485">
        <f>SUM(E65:E66)</f>
        <v>2786.52</v>
      </c>
      <c r="F64" s="485">
        <v>8223.48</v>
      </c>
      <c r="G64" s="485">
        <v>6345.7300000000005</v>
      </c>
      <c r="H64" s="490">
        <f t="shared" si="6"/>
        <v>-1877.7499999999991</v>
      </c>
      <c r="I64" s="496">
        <f t="shared" si="7"/>
        <v>-0.22834007014062163</v>
      </c>
      <c r="J64" s="492"/>
      <c r="K64" s="490">
        <f t="shared" si="1"/>
        <v>3559.2100000000005</v>
      </c>
      <c r="L64" s="492">
        <f t="shared" si="2"/>
        <v>1.2772956949887317</v>
      </c>
      <c r="M64" s="492"/>
      <c r="N64" s="1">
        <v>0.92</v>
      </c>
      <c r="O64" s="1">
        <f t="shared" si="8"/>
        <v>5838.0716000000011</v>
      </c>
    </row>
    <row r="65" spans="1:15" s="5" customFormat="1" ht="45" x14ac:dyDescent="0.2">
      <c r="A65" s="25">
        <v>2121</v>
      </c>
      <c r="B65" s="15" t="s">
        <v>44</v>
      </c>
      <c r="C65" s="486">
        <v>378</v>
      </c>
      <c r="D65" s="486">
        <v>378</v>
      </c>
      <c r="E65" s="486">
        <v>378</v>
      </c>
      <c r="F65" s="486">
        <v>378</v>
      </c>
      <c r="G65" s="500">
        <v>160</v>
      </c>
      <c r="H65" s="490">
        <f t="shared" si="6"/>
        <v>-218</v>
      </c>
      <c r="I65" s="496">
        <f t="shared" si="7"/>
        <v>-0.57671957671957674</v>
      </c>
      <c r="J65" s="667" t="s">
        <v>754</v>
      </c>
      <c r="K65" s="490">
        <f t="shared" si="1"/>
        <v>-218</v>
      </c>
      <c r="L65" s="492">
        <f t="shared" si="2"/>
        <v>-0.57671957671957674</v>
      </c>
      <c r="M65" s="667" t="s">
        <v>949</v>
      </c>
      <c r="N65" s="1">
        <v>0.92</v>
      </c>
      <c r="O65" s="1">
        <f t="shared" si="8"/>
        <v>147.20000000000002</v>
      </c>
    </row>
    <row r="66" spans="1:15" s="6" customFormat="1" ht="45" x14ac:dyDescent="0.2">
      <c r="A66" s="25">
        <v>2122</v>
      </c>
      <c r="B66" s="15" t="s">
        <v>45</v>
      </c>
      <c r="C66" s="486">
        <v>2408.52</v>
      </c>
      <c r="D66" s="486">
        <v>7845.48</v>
      </c>
      <c r="E66" s="486">
        <v>2408.52</v>
      </c>
      <c r="F66" s="486">
        <v>7845.48</v>
      </c>
      <c r="G66" s="500">
        <v>6185.7300000000005</v>
      </c>
      <c r="H66" s="490">
        <f t="shared" si="6"/>
        <v>-1659.7499999999991</v>
      </c>
      <c r="I66" s="496">
        <f t="shared" si="7"/>
        <v>-0.2115549335413511</v>
      </c>
      <c r="J66" s="667" t="s">
        <v>950</v>
      </c>
      <c r="K66" s="490">
        <f t="shared" si="1"/>
        <v>3777.2100000000005</v>
      </c>
      <c r="L66" s="492">
        <f t="shared" si="2"/>
        <v>1.5682701409994522</v>
      </c>
      <c r="M66" s="667" t="s">
        <v>951</v>
      </c>
      <c r="N66" s="1">
        <v>0.92</v>
      </c>
      <c r="O66" s="1">
        <f t="shared" si="8"/>
        <v>5690.8716000000004</v>
      </c>
    </row>
    <row r="67" spans="1:15" s="5" customFormat="1" x14ac:dyDescent="0.2">
      <c r="A67" s="23">
        <v>2200</v>
      </c>
      <c r="B67" s="477" t="s">
        <v>47</v>
      </c>
      <c r="C67" s="485">
        <f>C68+C71+C77+C85+C94+C98+C104+C110</f>
        <v>1324021.28</v>
      </c>
      <c r="D67" s="485">
        <v>1467263.5599999998</v>
      </c>
      <c r="E67" s="485">
        <f>E68+E71+E77+E85+E94+E98+E104+E110</f>
        <v>1324021.28</v>
      </c>
      <c r="F67" s="485">
        <v>1467263.5599999998</v>
      </c>
      <c r="G67" s="485">
        <v>1356131.1199999999</v>
      </c>
      <c r="H67" s="490">
        <f t="shared" si="6"/>
        <v>-111132.43999999994</v>
      </c>
      <c r="I67" s="496">
        <f t="shared" si="7"/>
        <v>-7.5741293541018606E-2</v>
      </c>
      <c r="J67" s="492"/>
      <c r="K67" s="490">
        <f t="shared" si="1"/>
        <v>32109.839999999851</v>
      </c>
      <c r="L67" s="492">
        <f t="shared" si="2"/>
        <v>2.4251755228586545E-2</v>
      </c>
      <c r="M67" s="492"/>
      <c r="N67" s="1">
        <v>0.92</v>
      </c>
      <c r="O67" s="1">
        <f t="shared" si="8"/>
        <v>1247640.6303999999</v>
      </c>
    </row>
    <row r="68" spans="1:15" s="5" customFormat="1" x14ac:dyDescent="0.2">
      <c r="A68" s="31">
        <v>2210</v>
      </c>
      <c r="B68" s="32" t="s">
        <v>48</v>
      </c>
      <c r="C68" s="490">
        <f>SUM(C69:C70)</f>
        <v>14727.95</v>
      </c>
      <c r="D68" s="490">
        <v>15171.850000000002</v>
      </c>
      <c r="E68" s="490">
        <f>SUM(E69:E70)</f>
        <v>14727.95</v>
      </c>
      <c r="F68" s="490">
        <v>15171.850000000002</v>
      </c>
      <c r="G68" s="490">
        <v>15492.73</v>
      </c>
      <c r="H68" s="490">
        <f t="shared" si="6"/>
        <v>320.87999999999738</v>
      </c>
      <c r="I68" s="496">
        <f t="shared" si="7"/>
        <v>2.114969499434791E-2</v>
      </c>
      <c r="J68" s="492"/>
      <c r="K68" s="490">
        <f t="shared" ref="K68:K131" si="9">G68-E68</f>
        <v>764.77999999999884</v>
      </c>
      <c r="L68" s="492">
        <f t="shared" ref="L68:L131" si="10">IFERROR(K68/E68,"-")</f>
        <v>5.1927118166479297E-2</v>
      </c>
      <c r="M68" s="492"/>
      <c r="N68" s="1">
        <v>0.92</v>
      </c>
      <c r="O68" s="1">
        <f t="shared" si="8"/>
        <v>14253.311600000001</v>
      </c>
    </row>
    <row r="69" spans="1:15" s="5" customFormat="1" ht="33.75" x14ac:dyDescent="0.2">
      <c r="A69" s="25">
        <v>2211</v>
      </c>
      <c r="B69" s="478" t="s">
        <v>49</v>
      </c>
      <c r="C69" s="486"/>
      <c r="D69" s="486">
        <v>0</v>
      </c>
      <c r="E69" s="486"/>
      <c r="F69" s="486">
        <v>0</v>
      </c>
      <c r="G69" s="500">
        <v>0</v>
      </c>
      <c r="H69" s="490">
        <f t="shared" si="6"/>
        <v>0</v>
      </c>
      <c r="I69" s="496" t="str">
        <f t="shared" si="7"/>
        <v>-</v>
      </c>
      <c r="J69" s="493"/>
      <c r="K69" s="490">
        <f t="shared" si="9"/>
        <v>0</v>
      </c>
      <c r="L69" s="492" t="str">
        <f t="shared" si="10"/>
        <v>-</v>
      </c>
      <c r="M69" s="493"/>
      <c r="N69" s="1">
        <v>0.92</v>
      </c>
      <c r="O69" s="1">
        <f t="shared" si="8"/>
        <v>0</v>
      </c>
    </row>
    <row r="70" spans="1:15" s="6" customFormat="1" x14ac:dyDescent="0.2">
      <c r="A70" s="25">
        <v>2219</v>
      </c>
      <c r="B70" s="478" t="s">
        <v>50</v>
      </c>
      <c r="C70" s="486">
        <f>6076.24+1560.6+273.33+6521.35+296.43</f>
        <v>14727.95</v>
      </c>
      <c r="D70" s="486">
        <v>15171.850000000002</v>
      </c>
      <c r="E70" s="486">
        <f>6076.24+1560.6+273.33+6521.35+296.43</f>
        <v>14727.95</v>
      </c>
      <c r="F70" s="486">
        <v>15171.850000000002</v>
      </c>
      <c r="G70" s="500">
        <v>15492.73</v>
      </c>
      <c r="H70" s="490">
        <f t="shared" si="6"/>
        <v>320.87999999999738</v>
      </c>
      <c r="I70" s="496">
        <f t="shared" si="7"/>
        <v>2.114969499434791E-2</v>
      </c>
      <c r="J70" s="502"/>
      <c r="K70" s="490">
        <f t="shared" si="9"/>
        <v>764.77999999999884</v>
      </c>
      <c r="L70" s="492">
        <f t="shared" si="10"/>
        <v>5.1927118166479297E-2</v>
      </c>
      <c r="M70" s="502"/>
      <c r="N70" s="1">
        <v>0.92</v>
      </c>
      <c r="O70" s="1">
        <f t="shared" si="8"/>
        <v>14253.311600000001</v>
      </c>
    </row>
    <row r="71" spans="1:15" s="5" customFormat="1" x14ac:dyDescent="0.2">
      <c r="A71" s="31">
        <v>2220</v>
      </c>
      <c r="B71" s="477" t="s">
        <v>51</v>
      </c>
      <c r="C71" s="485">
        <f>SUM(C72:C76)</f>
        <v>492815.12</v>
      </c>
      <c r="D71" s="485">
        <v>490346.12999999995</v>
      </c>
      <c r="E71" s="485">
        <f>SUM(E72:E76)</f>
        <v>492815.12</v>
      </c>
      <c r="F71" s="485">
        <v>490346.12999999995</v>
      </c>
      <c r="G71" s="485">
        <v>453984.71</v>
      </c>
      <c r="H71" s="490">
        <f t="shared" si="6"/>
        <v>-36361.419999999925</v>
      </c>
      <c r="I71" s="496">
        <f t="shared" si="7"/>
        <v>-7.4154597692042412E-2</v>
      </c>
      <c r="J71" s="492"/>
      <c r="K71" s="490">
        <f t="shared" si="9"/>
        <v>-38830.409999999974</v>
      </c>
      <c r="L71" s="492">
        <f t="shared" si="10"/>
        <v>-7.8793057323403498E-2</v>
      </c>
      <c r="M71" s="492"/>
      <c r="N71" s="1">
        <v>0.92</v>
      </c>
      <c r="O71" s="1">
        <f t="shared" si="8"/>
        <v>417665.93320000003</v>
      </c>
    </row>
    <row r="72" spans="1:15" s="5" customFormat="1" x14ac:dyDescent="0.2">
      <c r="A72" s="25">
        <v>2221</v>
      </c>
      <c r="B72" s="478" t="s">
        <v>52</v>
      </c>
      <c r="C72" s="486">
        <v>200896.84</v>
      </c>
      <c r="D72" s="486">
        <v>197680.96</v>
      </c>
      <c r="E72" s="486">
        <v>200896.84</v>
      </c>
      <c r="F72" s="486">
        <v>197680.96</v>
      </c>
      <c r="G72" s="500">
        <v>175943.24999999997</v>
      </c>
      <c r="H72" s="490">
        <f t="shared" si="6"/>
        <v>-21737.710000000021</v>
      </c>
      <c r="I72" s="496">
        <f t="shared" si="7"/>
        <v>-0.1099635999339543</v>
      </c>
      <c r="J72" s="502"/>
      <c r="K72" s="490">
        <f t="shared" si="9"/>
        <v>-24953.590000000026</v>
      </c>
      <c r="L72" s="492">
        <f t="shared" si="10"/>
        <v>-0.12421096319882396</v>
      </c>
      <c r="M72" s="502"/>
      <c r="N72" s="1">
        <v>0.92</v>
      </c>
      <c r="O72" s="1">
        <f t="shared" si="8"/>
        <v>161867.78999999998</v>
      </c>
    </row>
    <row r="73" spans="1:15" s="6" customFormat="1" x14ac:dyDescent="0.2">
      <c r="A73" s="25">
        <v>2222</v>
      </c>
      <c r="B73" s="478" t="s">
        <v>53</v>
      </c>
      <c r="C73" s="486">
        <v>26785.39</v>
      </c>
      <c r="D73" s="486">
        <v>27576.85</v>
      </c>
      <c r="E73" s="486">
        <v>26785.39</v>
      </c>
      <c r="F73" s="486">
        <v>27576.85</v>
      </c>
      <c r="G73" s="500">
        <v>29411.639999999996</v>
      </c>
      <c r="H73" s="490">
        <f t="shared" si="6"/>
        <v>1834.7899999999972</v>
      </c>
      <c r="I73" s="496">
        <f t="shared" si="7"/>
        <v>6.6533704901031027E-2</v>
      </c>
      <c r="J73" s="502"/>
      <c r="K73" s="490">
        <f t="shared" si="9"/>
        <v>2626.2499999999964</v>
      </c>
      <c r="L73" s="492">
        <f t="shared" si="10"/>
        <v>9.8047853699348653E-2</v>
      </c>
      <c r="M73" s="502"/>
      <c r="N73" s="1">
        <v>0.92</v>
      </c>
      <c r="O73" s="1">
        <f t="shared" si="8"/>
        <v>27058.708799999997</v>
      </c>
    </row>
    <row r="74" spans="1:15" s="5" customFormat="1" ht="56.25" x14ac:dyDescent="0.2">
      <c r="A74" s="25">
        <v>2223</v>
      </c>
      <c r="B74" s="478" t="s">
        <v>54</v>
      </c>
      <c r="C74" s="486">
        <v>213115.48</v>
      </c>
      <c r="D74" s="486">
        <v>208105.47</v>
      </c>
      <c r="E74" s="486">
        <v>213115.48</v>
      </c>
      <c r="F74" s="486">
        <v>208105.47</v>
      </c>
      <c r="G74" s="500">
        <v>191336.33000000002</v>
      </c>
      <c r="H74" s="490">
        <f t="shared" si="6"/>
        <v>-16769.139999999985</v>
      </c>
      <c r="I74" s="496">
        <f t="shared" si="7"/>
        <v>-8.0580005897970791E-2</v>
      </c>
      <c r="J74" s="670" t="s">
        <v>952</v>
      </c>
      <c r="K74" s="490">
        <f t="shared" si="9"/>
        <v>-21779.149999999994</v>
      </c>
      <c r="L74" s="492">
        <f t="shared" si="10"/>
        <v>-0.10219412498801116</v>
      </c>
      <c r="M74" s="667" t="s">
        <v>953</v>
      </c>
      <c r="N74" s="1">
        <v>0.92</v>
      </c>
      <c r="O74" s="1">
        <f t="shared" si="8"/>
        <v>176029.42360000001</v>
      </c>
    </row>
    <row r="75" spans="1:15" s="5" customFormat="1" ht="90" x14ac:dyDescent="0.2">
      <c r="A75" s="25">
        <v>2224</v>
      </c>
      <c r="B75" s="478" t="s">
        <v>186</v>
      </c>
      <c r="C75" s="486">
        <v>52017.41</v>
      </c>
      <c r="D75" s="486">
        <v>52626.509999999995</v>
      </c>
      <c r="E75" s="486">
        <v>52017.41</v>
      </c>
      <c r="F75" s="486">
        <v>52626.509999999995</v>
      </c>
      <c r="G75" s="500">
        <v>57293.490000000005</v>
      </c>
      <c r="H75" s="490">
        <f t="shared" si="6"/>
        <v>4666.9800000000105</v>
      </c>
      <c r="I75" s="496">
        <f t="shared" si="7"/>
        <v>8.8681160882604818E-2</v>
      </c>
      <c r="J75" s="670" t="s">
        <v>754</v>
      </c>
      <c r="K75" s="490">
        <f t="shared" si="9"/>
        <v>5276.0800000000017</v>
      </c>
      <c r="L75" s="492">
        <f t="shared" si="10"/>
        <v>0.10142911767425562</v>
      </c>
      <c r="M75" s="667" t="s">
        <v>954</v>
      </c>
      <c r="N75" s="1">
        <v>0.92</v>
      </c>
      <c r="O75" s="1">
        <f t="shared" si="8"/>
        <v>52710.010800000004</v>
      </c>
    </row>
    <row r="76" spans="1:15" s="5" customFormat="1" x14ac:dyDescent="0.2">
      <c r="A76" s="25">
        <v>2229</v>
      </c>
      <c r="B76" s="478" t="s">
        <v>55</v>
      </c>
      <c r="C76" s="486"/>
      <c r="D76" s="486">
        <v>4356.34</v>
      </c>
      <c r="E76" s="486"/>
      <c r="F76" s="486">
        <v>4356.34</v>
      </c>
      <c r="G76" s="500">
        <v>0</v>
      </c>
      <c r="H76" s="490">
        <f t="shared" si="6"/>
        <v>-4356.34</v>
      </c>
      <c r="I76" s="496">
        <f t="shared" si="7"/>
        <v>-1</v>
      </c>
      <c r="J76" s="502"/>
      <c r="K76" s="490">
        <f t="shared" si="9"/>
        <v>0</v>
      </c>
      <c r="L76" s="492" t="str">
        <f t="shared" si="10"/>
        <v>-</v>
      </c>
      <c r="M76" s="502"/>
      <c r="N76" s="1">
        <v>0.92</v>
      </c>
      <c r="O76" s="1">
        <f t="shared" si="8"/>
        <v>0</v>
      </c>
    </row>
    <row r="77" spans="1:15" s="5" customFormat="1" ht="22.5" x14ac:dyDescent="0.2">
      <c r="A77" s="31">
        <v>2230</v>
      </c>
      <c r="B77" s="477" t="s">
        <v>56</v>
      </c>
      <c r="C77" s="485">
        <f>SUM(C78:C84)</f>
        <v>61097.63</v>
      </c>
      <c r="D77" s="485">
        <v>59252.86</v>
      </c>
      <c r="E77" s="485">
        <f>SUM(E78:E84)</f>
        <v>61097.63</v>
      </c>
      <c r="F77" s="485">
        <v>59252.86</v>
      </c>
      <c r="G77" s="485">
        <v>49111.750000000007</v>
      </c>
      <c r="H77" s="490">
        <f t="shared" si="6"/>
        <v>-10141.109999999993</v>
      </c>
      <c r="I77" s="496">
        <f t="shared" si="7"/>
        <v>-0.17114971327966266</v>
      </c>
      <c r="J77" s="492"/>
      <c r="K77" s="490">
        <f t="shared" si="9"/>
        <v>-11985.87999999999</v>
      </c>
      <c r="L77" s="492">
        <f t="shared" si="10"/>
        <v>-0.19617585821250336</v>
      </c>
      <c r="M77" s="492"/>
      <c r="N77" s="1">
        <v>0.92</v>
      </c>
      <c r="O77" s="1">
        <f t="shared" si="8"/>
        <v>45182.810000000012</v>
      </c>
    </row>
    <row r="78" spans="1:15" s="6" customFormat="1" ht="45" x14ac:dyDescent="0.2">
      <c r="A78" s="25">
        <v>2231</v>
      </c>
      <c r="B78" s="478" t="s">
        <v>187</v>
      </c>
      <c r="C78" s="486">
        <v>7407.88</v>
      </c>
      <c r="D78" s="486">
        <v>5422.88</v>
      </c>
      <c r="E78" s="486">
        <v>7407.88</v>
      </c>
      <c r="F78" s="486">
        <v>5422.88</v>
      </c>
      <c r="G78" s="500">
        <v>0</v>
      </c>
      <c r="H78" s="490">
        <f t="shared" si="6"/>
        <v>-5422.88</v>
      </c>
      <c r="I78" s="496">
        <f t="shared" si="7"/>
        <v>-1</v>
      </c>
      <c r="J78" s="667" t="s">
        <v>955</v>
      </c>
      <c r="K78" s="490">
        <f t="shared" si="9"/>
        <v>-7407.88</v>
      </c>
      <c r="L78" s="492">
        <f t="shared" si="10"/>
        <v>-1</v>
      </c>
      <c r="M78" s="667" t="s">
        <v>956</v>
      </c>
      <c r="N78" s="1">
        <v>0.92</v>
      </c>
      <c r="O78" s="1">
        <f t="shared" si="8"/>
        <v>0</v>
      </c>
    </row>
    <row r="79" spans="1:15" s="5" customFormat="1" ht="22.5" x14ac:dyDescent="0.2">
      <c r="A79" s="25">
        <v>2232</v>
      </c>
      <c r="B79" s="478" t="s">
        <v>57</v>
      </c>
      <c r="C79" s="486"/>
      <c r="D79" s="486">
        <v>0</v>
      </c>
      <c r="E79" s="486"/>
      <c r="F79" s="486">
        <v>0</v>
      </c>
      <c r="G79" s="500">
        <v>0</v>
      </c>
      <c r="H79" s="490">
        <f t="shared" si="6"/>
        <v>0</v>
      </c>
      <c r="I79" s="496" t="str">
        <f t="shared" si="7"/>
        <v>-</v>
      </c>
      <c r="J79" s="493"/>
      <c r="K79" s="490">
        <f t="shared" si="9"/>
        <v>0</v>
      </c>
      <c r="L79" s="492" t="str">
        <f t="shared" si="10"/>
        <v>-</v>
      </c>
      <c r="M79" s="493"/>
      <c r="N79" s="1">
        <v>0.92</v>
      </c>
      <c r="O79" s="1">
        <f t="shared" si="8"/>
        <v>0</v>
      </c>
    </row>
    <row r="80" spans="1:15" s="5" customFormat="1" ht="67.5" x14ac:dyDescent="0.2">
      <c r="A80" s="25">
        <v>2233</v>
      </c>
      <c r="B80" s="478" t="s">
        <v>58</v>
      </c>
      <c r="C80" s="486">
        <v>955.26</v>
      </c>
      <c r="D80" s="486">
        <v>391.35</v>
      </c>
      <c r="E80" s="486">
        <v>955.26</v>
      </c>
      <c r="F80" s="486">
        <v>391.35</v>
      </c>
      <c r="G80" s="500">
        <v>3068.71</v>
      </c>
      <c r="H80" s="490">
        <f t="shared" si="6"/>
        <v>2677.36</v>
      </c>
      <c r="I80" s="496">
        <f>IFERROR(H80/F80,"-")</f>
        <v>6.8413440654145905</v>
      </c>
      <c r="J80" s="667" t="s">
        <v>970</v>
      </c>
      <c r="K80" s="490">
        <f t="shared" si="9"/>
        <v>2113.4499999999998</v>
      </c>
      <c r="L80" s="492">
        <f t="shared" si="10"/>
        <v>2.2124343110776121</v>
      </c>
      <c r="M80" s="667" t="s">
        <v>971</v>
      </c>
      <c r="N80" s="1">
        <v>0.92</v>
      </c>
      <c r="O80" s="1">
        <f t="shared" si="8"/>
        <v>2823.2132000000001</v>
      </c>
    </row>
    <row r="81" spans="1:15" s="5" customFormat="1" ht="33.75" x14ac:dyDescent="0.2">
      <c r="A81" s="25">
        <v>2234</v>
      </c>
      <c r="B81" s="478" t="s">
        <v>59</v>
      </c>
      <c r="C81" s="486">
        <v>113.1</v>
      </c>
      <c r="D81" s="486">
        <v>37.700000000000003</v>
      </c>
      <c r="E81" s="486">
        <v>113.1</v>
      </c>
      <c r="F81" s="486">
        <v>37.700000000000003</v>
      </c>
      <c r="G81" s="500">
        <v>0</v>
      </c>
      <c r="H81" s="490">
        <f t="shared" si="6"/>
        <v>-37.700000000000003</v>
      </c>
      <c r="I81" s="496">
        <f t="shared" si="7"/>
        <v>-1</v>
      </c>
      <c r="J81" s="667" t="s">
        <v>969</v>
      </c>
      <c r="K81" s="490">
        <f t="shared" si="9"/>
        <v>-113.1</v>
      </c>
      <c r="L81" s="492">
        <f t="shared" si="10"/>
        <v>-1</v>
      </c>
      <c r="M81" s="667" t="s">
        <v>968</v>
      </c>
      <c r="N81" s="1">
        <v>0.92</v>
      </c>
      <c r="O81" s="1">
        <f t="shared" si="8"/>
        <v>0</v>
      </c>
    </row>
    <row r="82" spans="1:15" s="5" customFormat="1" ht="123.75" x14ac:dyDescent="0.2">
      <c r="A82" s="25">
        <v>2235</v>
      </c>
      <c r="B82" s="478" t="s">
        <v>188</v>
      </c>
      <c r="C82" s="486">
        <v>1179.79</v>
      </c>
      <c r="D82" s="486">
        <v>1419.52</v>
      </c>
      <c r="E82" s="486">
        <v>1179.79</v>
      </c>
      <c r="F82" s="486">
        <v>1419.52</v>
      </c>
      <c r="G82" s="500">
        <v>3497.16</v>
      </c>
      <c r="H82" s="490">
        <f t="shared" si="6"/>
        <v>2077.64</v>
      </c>
      <c r="I82" s="496">
        <f t="shared" si="7"/>
        <v>1.4636215058611362</v>
      </c>
      <c r="J82" s="667" t="s">
        <v>1014</v>
      </c>
      <c r="K82" s="490">
        <f t="shared" si="9"/>
        <v>2317.37</v>
      </c>
      <c r="L82" s="492">
        <f t="shared" si="10"/>
        <v>1.9642224463675739</v>
      </c>
      <c r="M82" s="667" t="s">
        <v>972</v>
      </c>
      <c r="N82" s="1">
        <v>0.92</v>
      </c>
      <c r="O82" s="1">
        <f t="shared" si="8"/>
        <v>3217.3872000000001</v>
      </c>
    </row>
    <row r="83" spans="1:15" s="5" customFormat="1" x14ac:dyDescent="0.2">
      <c r="A83" s="25">
        <v>2236</v>
      </c>
      <c r="B83" s="478" t="s">
        <v>60</v>
      </c>
      <c r="C83" s="486">
        <v>6985.71</v>
      </c>
      <c r="D83" s="486">
        <v>7230.7600000000011</v>
      </c>
      <c r="E83" s="486">
        <v>6985.71</v>
      </c>
      <c r="F83" s="486">
        <v>7230.7600000000011</v>
      </c>
      <c r="G83" s="500">
        <v>7094.2099999999991</v>
      </c>
      <c r="H83" s="490">
        <f t="shared" si="6"/>
        <v>-136.550000000002</v>
      </c>
      <c r="I83" s="496">
        <f t="shared" si="7"/>
        <v>-1.8884598576083562E-2</v>
      </c>
      <c r="J83" s="502"/>
      <c r="K83" s="490">
        <f t="shared" si="9"/>
        <v>108.49999999999909</v>
      </c>
      <c r="L83" s="492">
        <f t="shared" si="10"/>
        <v>1.5531706870167684E-2</v>
      </c>
      <c r="M83" s="502"/>
      <c r="N83" s="1">
        <v>0.92</v>
      </c>
      <c r="O83" s="1">
        <f t="shared" si="8"/>
        <v>6526.6731999999993</v>
      </c>
    </row>
    <row r="84" spans="1:15" s="5" customFormat="1" ht="96" customHeight="1" x14ac:dyDescent="0.2">
      <c r="A84" s="25">
        <v>2239</v>
      </c>
      <c r="B84" s="478" t="s">
        <v>189</v>
      </c>
      <c r="C84" s="486">
        <v>44455.89</v>
      </c>
      <c r="D84" s="486">
        <v>44750.65</v>
      </c>
      <c r="E84" s="486">
        <v>44455.89</v>
      </c>
      <c r="F84" s="486">
        <v>44750.65</v>
      </c>
      <c r="G84" s="500">
        <v>35451.670000000006</v>
      </c>
      <c r="H84" s="490">
        <f t="shared" si="6"/>
        <v>-9298.9799999999959</v>
      </c>
      <c r="I84" s="496">
        <f t="shared" si="7"/>
        <v>-0.207795417496729</v>
      </c>
      <c r="J84" s="667" t="s">
        <v>754</v>
      </c>
      <c r="K84" s="490">
        <f t="shared" si="9"/>
        <v>-9004.2199999999939</v>
      </c>
      <c r="L84" s="492">
        <f t="shared" si="10"/>
        <v>-0.20254279016796187</v>
      </c>
      <c r="M84" s="667" t="s">
        <v>973</v>
      </c>
      <c r="N84" s="1">
        <v>0.92</v>
      </c>
      <c r="O84" s="1">
        <f t="shared" si="8"/>
        <v>32615.536400000008</v>
      </c>
    </row>
    <row r="85" spans="1:15" s="6" customFormat="1" ht="22.5" x14ac:dyDescent="0.2">
      <c r="A85" s="31">
        <v>2240</v>
      </c>
      <c r="B85" s="477" t="s">
        <v>190</v>
      </c>
      <c r="C85" s="485">
        <f>SUM(C86:C93)</f>
        <v>251255.24000000002</v>
      </c>
      <c r="D85" s="485">
        <v>358118.96000000008</v>
      </c>
      <c r="E85" s="485">
        <f>SUM(E86:E93)</f>
        <v>251255.24000000002</v>
      </c>
      <c r="F85" s="485">
        <v>358118.96000000008</v>
      </c>
      <c r="G85" s="485">
        <v>314182.27</v>
      </c>
      <c r="H85" s="490">
        <f t="shared" si="6"/>
        <v>-43936.690000000061</v>
      </c>
      <c r="I85" s="496">
        <f t="shared" si="7"/>
        <v>-0.12268741649422876</v>
      </c>
      <c r="J85" s="492"/>
      <c r="K85" s="490">
        <f t="shared" si="9"/>
        <v>62927.03</v>
      </c>
      <c r="L85" s="492">
        <f t="shared" si="10"/>
        <v>0.25045061746771924</v>
      </c>
      <c r="M85" s="492"/>
      <c r="N85" s="1">
        <v>0.92</v>
      </c>
      <c r="O85" s="1">
        <f t="shared" si="8"/>
        <v>289047.68840000004</v>
      </c>
    </row>
    <row r="86" spans="1:15" s="5" customFormat="1" ht="67.5" x14ac:dyDescent="0.2">
      <c r="A86" s="25">
        <v>2241</v>
      </c>
      <c r="B86" s="478" t="s">
        <v>191</v>
      </c>
      <c r="C86" s="486">
        <v>22834.39</v>
      </c>
      <c r="D86" s="486">
        <v>34593</v>
      </c>
      <c r="E86" s="486">
        <v>22834.39</v>
      </c>
      <c r="F86" s="486">
        <v>34593</v>
      </c>
      <c r="G86" s="500">
        <v>51989.16</v>
      </c>
      <c r="H86" s="490">
        <f t="shared" si="6"/>
        <v>17396.160000000003</v>
      </c>
      <c r="I86" s="497">
        <f t="shared" si="7"/>
        <v>0.50288092966785203</v>
      </c>
      <c r="J86" s="667" t="s">
        <v>980</v>
      </c>
      <c r="K86" s="490">
        <f t="shared" si="9"/>
        <v>29154.770000000004</v>
      </c>
      <c r="L86" s="492">
        <f t="shared" si="10"/>
        <v>1.2767921542900864</v>
      </c>
      <c r="M86" s="667" t="s">
        <v>1015</v>
      </c>
      <c r="N86" s="1">
        <v>0.92</v>
      </c>
      <c r="O86" s="1">
        <f t="shared" si="8"/>
        <v>47830.027200000004</v>
      </c>
    </row>
    <row r="87" spans="1:15" s="5" customFormat="1" ht="90" x14ac:dyDescent="0.2">
      <c r="A87" s="25">
        <v>2242</v>
      </c>
      <c r="B87" s="478" t="s">
        <v>61</v>
      </c>
      <c r="C87" s="486">
        <v>2771.14</v>
      </c>
      <c r="D87" s="486">
        <v>1510.44</v>
      </c>
      <c r="E87" s="486">
        <v>2771.14</v>
      </c>
      <c r="F87" s="486">
        <v>1510.44</v>
      </c>
      <c r="G87" s="500">
        <v>1821.78</v>
      </c>
      <c r="H87" s="490">
        <f t="shared" si="6"/>
        <v>311.33999999999992</v>
      </c>
      <c r="I87" s="496">
        <f t="shared" si="7"/>
        <v>0.20612536744259943</v>
      </c>
      <c r="J87" s="667" t="s">
        <v>1016</v>
      </c>
      <c r="K87" s="490">
        <f t="shared" si="9"/>
        <v>-949.3599999999999</v>
      </c>
      <c r="L87" s="492">
        <f t="shared" si="10"/>
        <v>-0.34258824887952249</v>
      </c>
      <c r="M87" s="667" t="s">
        <v>981</v>
      </c>
      <c r="N87" s="1">
        <v>0.92</v>
      </c>
      <c r="O87" s="1">
        <f t="shared" si="8"/>
        <v>1676.0376000000001</v>
      </c>
    </row>
    <row r="88" spans="1:15" s="5" customFormat="1" ht="22.5" x14ac:dyDescent="0.2">
      <c r="A88" s="25">
        <v>2243</v>
      </c>
      <c r="B88" s="478" t="s">
        <v>62</v>
      </c>
      <c r="C88" s="486">
        <v>126520.55</v>
      </c>
      <c r="D88" s="486">
        <v>138060.77000000002</v>
      </c>
      <c r="E88" s="486">
        <v>126520.55</v>
      </c>
      <c r="F88" s="486">
        <v>138060.77000000002</v>
      </c>
      <c r="G88" s="500">
        <v>131845.57</v>
      </c>
      <c r="H88" s="490">
        <f t="shared" si="6"/>
        <v>-6215.2000000000116</v>
      </c>
      <c r="I88" s="496">
        <f t="shared" si="7"/>
        <v>-4.5017856991526349E-2</v>
      </c>
      <c r="J88" s="502"/>
      <c r="K88" s="490">
        <f t="shared" si="9"/>
        <v>5325.0200000000041</v>
      </c>
      <c r="L88" s="492">
        <f t="shared" si="10"/>
        <v>4.2088182512643235E-2</v>
      </c>
      <c r="M88" s="502"/>
      <c r="N88" s="1">
        <v>0.92</v>
      </c>
      <c r="O88" s="1">
        <f t="shared" si="8"/>
        <v>121297.92440000002</v>
      </c>
    </row>
    <row r="89" spans="1:15" s="5" customFormat="1" ht="78.75" x14ac:dyDescent="0.2">
      <c r="A89" s="25">
        <v>2244</v>
      </c>
      <c r="B89" s="478" t="s">
        <v>192</v>
      </c>
      <c r="C89" s="486">
        <v>39720.85</v>
      </c>
      <c r="D89" s="486">
        <v>42386.650000000009</v>
      </c>
      <c r="E89" s="486">
        <v>39720.85</v>
      </c>
      <c r="F89" s="486">
        <v>42386.650000000009</v>
      </c>
      <c r="G89" s="500">
        <v>23631.379999999997</v>
      </c>
      <c r="H89" s="490">
        <f t="shared" si="6"/>
        <v>-18755.270000000011</v>
      </c>
      <c r="I89" s="497">
        <f t="shared" si="7"/>
        <v>-0.44248059235631992</v>
      </c>
      <c r="J89" s="667" t="s">
        <v>982</v>
      </c>
      <c r="K89" s="490">
        <f t="shared" si="9"/>
        <v>-16089.470000000001</v>
      </c>
      <c r="L89" s="492">
        <f t="shared" si="10"/>
        <v>-0.40506358751134486</v>
      </c>
      <c r="M89" s="667" t="s">
        <v>983</v>
      </c>
      <c r="N89" s="1">
        <v>0.92</v>
      </c>
      <c r="O89" s="1">
        <f t="shared" si="8"/>
        <v>21740.869599999998</v>
      </c>
    </row>
    <row r="90" spans="1:15" s="5" customFormat="1" x14ac:dyDescent="0.2">
      <c r="A90" s="25">
        <v>2246</v>
      </c>
      <c r="B90" s="478" t="s">
        <v>193</v>
      </c>
      <c r="C90" s="486"/>
      <c r="D90" s="486">
        <v>15000</v>
      </c>
      <c r="E90" s="486"/>
      <c r="F90" s="486">
        <v>15000</v>
      </c>
      <c r="G90" s="500">
        <v>9291.32</v>
      </c>
      <c r="H90" s="490">
        <f t="shared" si="6"/>
        <v>-5708.68</v>
      </c>
      <c r="I90" s="496">
        <f t="shared" si="7"/>
        <v>-0.38057866666666668</v>
      </c>
      <c r="J90" s="498"/>
      <c r="K90" s="490">
        <f t="shared" si="9"/>
        <v>9291.32</v>
      </c>
      <c r="L90" s="492" t="str">
        <f t="shared" si="10"/>
        <v>-</v>
      </c>
      <c r="M90" s="498"/>
      <c r="N90" s="1">
        <v>0.92</v>
      </c>
      <c r="O90" s="1">
        <f t="shared" si="8"/>
        <v>8548.0144</v>
      </c>
    </row>
    <row r="91" spans="1:15" s="5" customFormat="1" x14ac:dyDescent="0.2">
      <c r="A91" s="25">
        <v>2247</v>
      </c>
      <c r="B91" s="478" t="s">
        <v>63</v>
      </c>
      <c r="C91" s="486">
        <f>1247.8+1539.72</f>
        <v>2787.52</v>
      </c>
      <c r="D91" s="486">
        <v>2496.4700000000012</v>
      </c>
      <c r="E91" s="486">
        <f>1247.8+1539.72</f>
        <v>2787.52</v>
      </c>
      <c r="F91" s="486">
        <v>2496.4700000000012</v>
      </c>
      <c r="G91" s="500">
        <v>2071.7999999999997</v>
      </c>
      <c r="H91" s="490">
        <f t="shared" si="6"/>
        <v>-424.67000000000144</v>
      </c>
      <c r="I91" s="496">
        <f t="shared" si="7"/>
        <v>-0.17010819276818917</v>
      </c>
      <c r="J91" s="667" t="s">
        <v>1017</v>
      </c>
      <c r="K91" s="490">
        <f t="shared" si="9"/>
        <v>-715.72000000000025</v>
      </c>
      <c r="L91" s="492">
        <f t="shared" si="10"/>
        <v>-0.25675869590173356</v>
      </c>
      <c r="M91" s="667" t="s">
        <v>1017</v>
      </c>
      <c r="N91" s="1">
        <v>0.92</v>
      </c>
      <c r="O91" s="1">
        <f t="shared" si="8"/>
        <v>1906.0559999999998</v>
      </c>
    </row>
    <row r="92" spans="1:15" s="5" customFormat="1" ht="22.5" x14ac:dyDescent="0.2">
      <c r="A92" s="25">
        <v>2248</v>
      </c>
      <c r="B92" s="478" t="s">
        <v>194</v>
      </c>
      <c r="C92" s="486"/>
      <c r="D92" s="486">
        <v>0</v>
      </c>
      <c r="E92" s="486"/>
      <c r="F92" s="486">
        <v>0</v>
      </c>
      <c r="G92" s="500">
        <v>0</v>
      </c>
      <c r="H92" s="490">
        <f t="shared" si="6"/>
        <v>0</v>
      </c>
      <c r="I92" s="496" t="str">
        <f t="shared" si="7"/>
        <v>-</v>
      </c>
      <c r="J92" s="493"/>
      <c r="K92" s="490">
        <f t="shared" si="9"/>
        <v>0</v>
      </c>
      <c r="L92" s="492" t="str">
        <f t="shared" si="10"/>
        <v>-</v>
      </c>
      <c r="M92" s="498"/>
      <c r="N92" s="1">
        <v>0.92</v>
      </c>
      <c r="O92" s="1">
        <f t="shared" si="8"/>
        <v>0</v>
      </c>
    </row>
    <row r="93" spans="1:15" s="5" customFormat="1" ht="45" x14ac:dyDescent="0.2">
      <c r="A93" s="25">
        <v>2249</v>
      </c>
      <c r="B93" s="478" t="s">
        <v>64</v>
      </c>
      <c r="C93" s="486">
        <v>56620.79</v>
      </c>
      <c r="D93" s="486">
        <v>124071.63</v>
      </c>
      <c r="E93" s="486">
        <v>56620.79</v>
      </c>
      <c r="F93" s="486">
        <v>124071.63</v>
      </c>
      <c r="G93" s="500">
        <v>93531.25999999998</v>
      </c>
      <c r="H93" s="490">
        <f t="shared" si="6"/>
        <v>-30540.370000000024</v>
      </c>
      <c r="I93" s="497">
        <f t="shared" si="7"/>
        <v>-0.24615111448120752</v>
      </c>
      <c r="J93" s="667" t="s">
        <v>984</v>
      </c>
      <c r="K93" s="490">
        <f t="shared" si="9"/>
        <v>36910.469999999979</v>
      </c>
      <c r="L93" s="492">
        <f t="shared" si="10"/>
        <v>0.65188899695677116</v>
      </c>
      <c r="M93" s="667" t="s">
        <v>1018</v>
      </c>
      <c r="N93" s="1">
        <v>0.92</v>
      </c>
      <c r="O93" s="1">
        <f t="shared" si="8"/>
        <v>86048.759199999986</v>
      </c>
    </row>
    <row r="94" spans="1:15" s="6" customFormat="1" ht="10.5" customHeight="1" x14ac:dyDescent="0.2">
      <c r="A94" s="31">
        <v>2250</v>
      </c>
      <c r="B94" s="32" t="s">
        <v>65</v>
      </c>
      <c r="C94" s="490">
        <f>SUM(C95:C97)</f>
        <v>103376.9</v>
      </c>
      <c r="D94" s="490">
        <v>66130.2</v>
      </c>
      <c r="E94" s="490">
        <f>SUM(E95:E97)</f>
        <v>103376.9</v>
      </c>
      <c r="F94" s="490">
        <v>66130.2</v>
      </c>
      <c r="G94" s="490">
        <v>134279.54</v>
      </c>
      <c r="H94" s="490">
        <f>G94-F94</f>
        <v>68149.340000000011</v>
      </c>
      <c r="I94" s="496">
        <f t="shared" si="7"/>
        <v>1.0305327974208458</v>
      </c>
      <c r="J94" s="492"/>
      <c r="K94" s="490">
        <f t="shared" si="9"/>
        <v>30902.640000000014</v>
      </c>
      <c r="L94" s="492">
        <f t="shared" si="10"/>
        <v>0.2989317729589494</v>
      </c>
      <c r="M94" s="492"/>
      <c r="N94" s="1">
        <v>0.92</v>
      </c>
      <c r="O94" s="1">
        <f t="shared" si="8"/>
        <v>123537.17680000002</v>
      </c>
    </row>
    <row r="95" spans="1:15" s="5" customFormat="1" ht="67.5" x14ac:dyDescent="0.2">
      <c r="A95" s="25">
        <v>2251</v>
      </c>
      <c r="B95" s="484" t="s">
        <v>66</v>
      </c>
      <c r="C95" s="501">
        <v>33364.99</v>
      </c>
      <c r="D95" s="501">
        <v>33656.32</v>
      </c>
      <c r="E95" s="501">
        <v>33364.99</v>
      </c>
      <c r="F95" s="501">
        <v>33656.32</v>
      </c>
      <c r="G95" s="683">
        <v>40436.930000000008</v>
      </c>
      <c r="H95" s="490">
        <f t="shared" si="6"/>
        <v>6780.6100000000079</v>
      </c>
      <c r="I95" s="496">
        <f t="shared" si="7"/>
        <v>0.20146617336654774</v>
      </c>
      <c r="J95" s="667" t="s">
        <v>1008</v>
      </c>
      <c r="K95" s="490">
        <f t="shared" si="9"/>
        <v>7071.9400000000096</v>
      </c>
      <c r="L95" s="492">
        <f t="shared" si="10"/>
        <v>0.21195690452777027</v>
      </c>
      <c r="M95" s="667" t="s">
        <v>1009</v>
      </c>
      <c r="N95" s="1">
        <v>0.92</v>
      </c>
      <c r="O95" s="1">
        <f t="shared" si="8"/>
        <v>37201.975600000005</v>
      </c>
    </row>
    <row r="96" spans="1:15" s="5" customFormat="1" ht="168.75" x14ac:dyDescent="0.2">
      <c r="A96" s="25">
        <v>2252</v>
      </c>
      <c r="B96" s="484" t="s">
        <v>67</v>
      </c>
      <c r="C96" s="501">
        <v>57666.59</v>
      </c>
      <c r="D96" s="501">
        <v>27620</v>
      </c>
      <c r="E96" s="501">
        <v>57666.59</v>
      </c>
      <c r="F96" s="501">
        <v>27620</v>
      </c>
      <c r="G96" s="683">
        <v>83926.999999999985</v>
      </c>
      <c r="H96" s="490">
        <f t="shared" si="6"/>
        <v>56306.999999999985</v>
      </c>
      <c r="I96" s="497">
        <f t="shared" si="7"/>
        <v>2.0386314265025338</v>
      </c>
      <c r="J96" s="667" t="s">
        <v>1001</v>
      </c>
      <c r="K96" s="490">
        <f t="shared" si="9"/>
        <v>26260.409999999989</v>
      </c>
      <c r="L96" s="492">
        <f t="shared" si="10"/>
        <v>0.4553834377930096</v>
      </c>
      <c r="M96" s="667" t="s">
        <v>1000</v>
      </c>
      <c r="N96" s="1">
        <v>0.92</v>
      </c>
      <c r="O96" s="1">
        <f t="shared" si="8"/>
        <v>77212.84</v>
      </c>
    </row>
    <row r="97" spans="1:15" s="5" customFormat="1" ht="101.25" x14ac:dyDescent="0.2">
      <c r="A97" s="25">
        <v>2259</v>
      </c>
      <c r="B97" s="484" t="s">
        <v>68</v>
      </c>
      <c r="C97" s="501">
        <v>12345.32</v>
      </c>
      <c r="D97" s="501">
        <v>4853.880000000001</v>
      </c>
      <c r="E97" s="501">
        <v>12345.32</v>
      </c>
      <c r="F97" s="501">
        <v>4853.880000000001</v>
      </c>
      <c r="G97" s="683">
        <v>9915.61</v>
      </c>
      <c r="H97" s="490">
        <f t="shared" si="6"/>
        <v>5061.7299999999996</v>
      </c>
      <c r="I97" s="496">
        <f t="shared" si="7"/>
        <v>1.0428214129727142</v>
      </c>
      <c r="J97" s="667" t="s">
        <v>1019</v>
      </c>
      <c r="K97" s="490">
        <f t="shared" si="9"/>
        <v>-2429.7099999999991</v>
      </c>
      <c r="L97" s="492">
        <f t="shared" si="10"/>
        <v>-0.19681223329974429</v>
      </c>
      <c r="M97" s="667" t="s">
        <v>1002</v>
      </c>
      <c r="N97" s="1">
        <v>0.92</v>
      </c>
      <c r="O97" s="1">
        <f t="shared" si="8"/>
        <v>9122.3612000000012</v>
      </c>
    </row>
    <row r="98" spans="1:15" s="6" customFormat="1" x14ac:dyDescent="0.2">
      <c r="A98" s="31">
        <v>2260</v>
      </c>
      <c r="B98" s="32" t="s">
        <v>69</v>
      </c>
      <c r="C98" s="490">
        <f>SUM(C99:C103)</f>
        <v>29270.75</v>
      </c>
      <c r="D98" s="490">
        <v>82228.910000000018</v>
      </c>
      <c r="E98" s="490">
        <f>SUM(E99:E103)</f>
        <v>29270.75</v>
      </c>
      <c r="F98" s="490">
        <v>82228.910000000018</v>
      </c>
      <c r="G98" s="490">
        <v>32157.140000000003</v>
      </c>
      <c r="H98" s="490">
        <f t="shared" si="6"/>
        <v>-50071.770000000019</v>
      </c>
      <c r="I98" s="496">
        <f t="shared" ref="I98:I161" si="11">IFERROR(H98/F98,"-")</f>
        <v>-0.60893145731835685</v>
      </c>
      <c r="J98" s="492"/>
      <c r="K98" s="490">
        <f t="shared" si="9"/>
        <v>2886.3900000000031</v>
      </c>
      <c r="L98" s="492">
        <f t="shared" si="10"/>
        <v>9.8610045864899368E-2</v>
      </c>
      <c r="M98" s="492"/>
      <c r="N98" s="1">
        <v>0.92</v>
      </c>
      <c r="O98" s="1">
        <f t="shared" si="8"/>
        <v>29584.568800000005</v>
      </c>
    </row>
    <row r="99" spans="1:15" s="5" customFormat="1" x14ac:dyDescent="0.2">
      <c r="A99" s="25">
        <v>2261</v>
      </c>
      <c r="B99" s="484" t="s">
        <v>70</v>
      </c>
      <c r="C99" s="501">
        <v>0</v>
      </c>
      <c r="D99" s="501">
        <v>0</v>
      </c>
      <c r="E99" s="501">
        <v>0</v>
      </c>
      <c r="F99" s="501">
        <v>0</v>
      </c>
      <c r="G99" s="683">
        <v>0</v>
      </c>
      <c r="H99" s="490">
        <f t="shared" ref="H99:H111" si="12">G99-F99</f>
        <v>0</v>
      </c>
      <c r="I99" s="496" t="str">
        <f t="shared" si="11"/>
        <v>-</v>
      </c>
      <c r="J99" s="493"/>
      <c r="K99" s="490">
        <f t="shared" si="9"/>
        <v>0</v>
      </c>
      <c r="L99" s="492" t="str">
        <f t="shared" si="10"/>
        <v>-</v>
      </c>
      <c r="M99" s="493"/>
      <c r="N99" s="1">
        <v>0.92</v>
      </c>
      <c r="O99" s="1">
        <f t="shared" si="8"/>
        <v>0</v>
      </c>
    </row>
    <row r="100" spans="1:15" s="5" customFormat="1" x14ac:dyDescent="0.2">
      <c r="A100" s="25">
        <v>2262</v>
      </c>
      <c r="B100" s="484" t="s">
        <v>71</v>
      </c>
      <c r="C100" s="501">
        <v>0</v>
      </c>
      <c r="D100" s="501">
        <v>0</v>
      </c>
      <c r="E100" s="501">
        <v>0</v>
      </c>
      <c r="F100" s="501">
        <v>0</v>
      </c>
      <c r="G100" s="683">
        <v>0</v>
      </c>
      <c r="H100" s="490">
        <f t="shared" si="12"/>
        <v>0</v>
      </c>
      <c r="I100" s="496" t="str">
        <f t="shared" si="11"/>
        <v>-</v>
      </c>
      <c r="J100" s="498"/>
      <c r="K100" s="490">
        <f t="shared" si="9"/>
        <v>0</v>
      </c>
      <c r="L100" s="492" t="str">
        <f t="shared" si="10"/>
        <v>-</v>
      </c>
      <c r="M100" s="498"/>
      <c r="N100" s="1">
        <v>0.92</v>
      </c>
      <c r="O100" s="1">
        <f t="shared" si="8"/>
        <v>0</v>
      </c>
    </row>
    <row r="101" spans="1:15" s="5" customFormat="1" x14ac:dyDescent="0.2">
      <c r="A101" s="25">
        <v>2263</v>
      </c>
      <c r="B101" s="484" t="s">
        <v>72</v>
      </c>
      <c r="C101" s="501">
        <v>0</v>
      </c>
      <c r="D101" s="501">
        <v>0</v>
      </c>
      <c r="E101" s="501">
        <v>0</v>
      </c>
      <c r="F101" s="501">
        <v>0</v>
      </c>
      <c r="G101" s="683">
        <v>0</v>
      </c>
      <c r="H101" s="490">
        <f t="shared" si="12"/>
        <v>0</v>
      </c>
      <c r="I101" s="496" t="str">
        <f t="shared" si="11"/>
        <v>-</v>
      </c>
      <c r="J101" s="493"/>
      <c r="K101" s="490">
        <f t="shared" si="9"/>
        <v>0</v>
      </c>
      <c r="L101" s="492" t="str">
        <f t="shared" si="10"/>
        <v>-</v>
      </c>
      <c r="M101" s="493"/>
      <c r="N101" s="1">
        <v>0.92</v>
      </c>
      <c r="O101" s="1">
        <f t="shared" si="8"/>
        <v>0</v>
      </c>
    </row>
    <row r="102" spans="1:15" s="5" customFormat="1" ht="141" customHeight="1" x14ac:dyDescent="0.2">
      <c r="A102" s="25">
        <v>2264</v>
      </c>
      <c r="B102" s="484" t="s">
        <v>195</v>
      </c>
      <c r="C102" s="501">
        <v>29270.75</v>
      </c>
      <c r="D102" s="501">
        <v>82228.910000000018</v>
      </c>
      <c r="E102" s="501">
        <v>29270.75</v>
      </c>
      <c r="F102" s="501">
        <v>82228.910000000018</v>
      </c>
      <c r="G102" s="683">
        <v>31930.410000000003</v>
      </c>
      <c r="H102" s="490">
        <f>G102-F102</f>
        <v>-50298.500000000015</v>
      </c>
      <c r="I102" s="497">
        <f t="shared" si="11"/>
        <v>-0.61168876007233952</v>
      </c>
      <c r="J102" s="667" t="s">
        <v>846</v>
      </c>
      <c r="K102" s="490">
        <f t="shared" si="9"/>
        <v>2659.6600000000035</v>
      </c>
      <c r="L102" s="587">
        <f t="shared" si="10"/>
        <v>9.0864087869289428E-2</v>
      </c>
      <c r="M102" s="667" t="s">
        <v>1006</v>
      </c>
      <c r="N102" s="1">
        <v>0.92</v>
      </c>
      <c r="O102" s="1">
        <f t="shared" ref="O102:O165" si="13">G102*N102</f>
        <v>29375.977200000005</v>
      </c>
    </row>
    <row r="103" spans="1:15" s="5" customFormat="1" ht="33.75" x14ac:dyDescent="0.2">
      <c r="A103" s="25">
        <v>2269</v>
      </c>
      <c r="B103" s="484" t="s">
        <v>73</v>
      </c>
      <c r="C103" s="501"/>
      <c r="D103" s="501">
        <v>0</v>
      </c>
      <c r="E103" s="501"/>
      <c r="F103" s="501">
        <v>0</v>
      </c>
      <c r="G103" s="683">
        <v>226.73000000000002</v>
      </c>
      <c r="H103" s="490">
        <f t="shared" si="12"/>
        <v>226.73000000000002</v>
      </c>
      <c r="I103" s="496" t="str">
        <f t="shared" si="11"/>
        <v>-</v>
      </c>
      <c r="J103" s="667" t="s">
        <v>1004</v>
      </c>
      <c r="K103" s="490">
        <f t="shared" si="9"/>
        <v>226.73000000000002</v>
      </c>
      <c r="L103" s="492" t="str">
        <f t="shared" si="10"/>
        <v>-</v>
      </c>
      <c r="M103" s="504"/>
      <c r="N103" s="1">
        <v>0.92</v>
      </c>
      <c r="O103" s="1">
        <f t="shared" si="13"/>
        <v>208.59160000000003</v>
      </c>
    </row>
    <row r="104" spans="1:15" s="5" customFormat="1" x14ac:dyDescent="0.2">
      <c r="A104" s="31">
        <v>2270</v>
      </c>
      <c r="B104" s="32" t="s">
        <v>74</v>
      </c>
      <c r="C104" s="490">
        <f>SUM(C105:C109)</f>
        <v>368702.38</v>
      </c>
      <c r="D104" s="490">
        <v>392985.31999999995</v>
      </c>
      <c r="E104" s="490">
        <f>SUM(E105:E109)</f>
        <v>368702.38</v>
      </c>
      <c r="F104" s="490">
        <v>392985.31999999995</v>
      </c>
      <c r="G104" s="490">
        <v>352907.37000000005</v>
      </c>
      <c r="H104" s="490">
        <f t="shared" si="12"/>
        <v>-40077.949999999895</v>
      </c>
      <c r="I104" s="496">
        <f t="shared" si="11"/>
        <v>-0.10198332599294015</v>
      </c>
      <c r="J104" s="492"/>
      <c r="K104" s="490">
        <f t="shared" si="9"/>
        <v>-15795.009999999951</v>
      </c>
      <c r="L104" s="492">
        <f t="shared" si="10"/>
        <v>-4.2839457667726344E-2</v>
      </c>
      <c r="M104" s="492"/>
      <c r="N104" s="1">
        <v>0.92</v>
      </c>
      <c r="O104" s="1">
        <f t="shared" si="13"/>
        <v>324674.78040000005</v>
      </c>
    </row>
    <row r="105" spans="1:15" s="5" customFormat="1" x14ac:dyDescent="0.2">
      <c r="A105" s="25">
        <v>2272</v>
      </c>
      <c r="B105" s="478" t="s">
        <v>75</v>
      </c>
      <c r="C105" s="486">
        <v>0</v>
      </c>
      <c r="D105" s="486">
        <v>0</v>
      </c>
      <c r="E105" s="486">
        <v>0</v>
      </c>
      <c r="F105" s="486">
        <v>0</v>
      </c>
      <c r="G105" s="500">
        <v>0</v>
      </c>
      <c r="H105" s="490">
        <f t="shared" si="12"/>
        <v>0</v>
      </c>
      <c r="I105" s="496" t="str">
        <f t="shared" si="11"/>
        <v>-</v>
      </c>
      <c r="J105" s="493"/>
      <c r="K105" s="490">
        <f t="shared" si="9"/>
        <v>0</v>
      </c>
      <c r="L105" s="492" t="str">
        <f t="shared" si="10"/>
        <v>-</v>
      </c>
      <c r="M105" s="493"/>
      <c r="N105" s="1">
        <v>0.92</v>
      </c>
      <c r="O105" s="1">
        <f t="shared" si="13"/>
        <v>0</v>
      </c>
    </row>
    <row r="106" spans="1:15" s="5" customFormat="1" x14ac:dyDescent="0.2">
      <c r="A106" s="25">
        <v>2273</v>
      </c>
      <c r="B106" s="478" t="s">
        <v>76</v>
      </c>
      <c r="C106" s="486">
        <v>0</v>
      </c>
      <c r="D106" s="486">
        <v>0</v>
      </c>
      <c r="E106" s="486">
        <v>0</v>
      </c>
      <c r="F106" s="486">
        <v>0</v>
      </c>
      <c r="G106" s="500">
        <v>0</v>
      </c>
      <c r="H106" s="490">
        <f t="shared" si="12"/>
        <v>0</v>
      </c>
      <c r="I106" s="496" t="str">
        <f t="shared" si="11"/>
        <v>-</v>
      </c>
      <c r="J106" s="493"/>
      <c r="K106" s="490">
        <f t="shared" si="9"/>
        <v>0</v>
      </c>
      <c r="L106" s="492" t="str">
        <f t="shared" si="10"/>
        <v>-</v>
      </c>
      <c r="M106" s="493"/>
      <c r="N106" s="1">
        <v>0.92</v>
      </c>
      <c r="O106" s="1">
        <f t="shared" si="13"/>
        <v>0</v>
      </c>
    </row>
    <row r="107" spans="1:15" s="5" customFormat="1" ht="56.25" x14ac:dyDescent="0.2">
      <c r="A107" s="25">
        <v>2276</v>
      </c>
      <c r="B107" s="478" t="s">
        <v>196</v>
      </c>
      <c r="C107" s="486">
        <v>12540</v>
      </c>
      <c r="D107" s="486">
        <v>8400</v>
      </c>
      <c r="E107" s="486">
        <v>12540</v>
      </c>
      <c r="F107" s="486">
        <v>8400</v>
      </c>
      <c r="G107" s="500">
        <v>4965</v>
      </c>
      <c r="H107" s="490">
        <f t="shared" si="12"/>
        <v>-3435</v>
      </c>
      <c r="I107" s="496">
        <f t="shared" si="11"/>
        <v>-0.40892857142857142</v>
      </c>
      <c r="J107" s="667" t="s">
        <v>842</v>
      </c>
      <c r="K107" s="490">
        <f t="shared" si="9"/>
        <v>-7575</v>
      </c>
      <c r="L107" s="492">
        <f t="shared" si="10"/>
        <v>-0.60406698564593297</v>
      </c>
      <c r="M107" s="667" t="s">
        <v>1003</v>
      </c>
      <c r="N107" s="1">
        <v>0.92</v>
      </c>
      <c r="O107" s="1">
        <f t="shared" si="13"/>
        <v>4567.8</v>
      </c>
    </row>
    <row r="108" spans="1:15" s="5" customFormat="1" x14ac:dyDescent="0.2">
      <c r="A108" s="25">
        <v>2278</v>
      </c>
      <c r="B108" s="476" t="s">
        <v>472</v>
      </c>
      <c r="C108" s="486">
        <v>0</v>
      </c>
      <c r="D108" s="486">
        <v>0</v>
      </c>
      <c r="E108" s="486">
        <v>0</v>
      </c>
      <c r="F108" s="486">
        <v>0</v>
      </c>
      <c r="G108" s="500">
        <v>0</v>
      </c>
      <c r="H108" s="490">
        <f t="shared" si="12"/>
        <v>0</v>
      </c>
      <c r="I108" s="496" t="str">
        <f t="shared" si="11"/>
        <v>-</v>
      </c>
      <c r="J108" s="493"/>
      <c r="K108" s="490">
        <f t="shared" si="9"/>
        <v>0</v>
      </c>
      <c r="L108" s="492" t="str">
        <f t="shared" si="10"/>
        <v>-</v>
      </c>
      <c r="M108" s="493"/>
      <c r="N108" s="1">
        <v>0.92</v>
      </c>
      <c r="O108" s="1">
        <f t="shared" si="13"/>
        <v>0</v>
      </c>
    </row>
    <row r="109" spans="1:15" s="5" customFormat="1" ht="45" x14ac:dyDescent="0.2">
      <c r="A109" s="25">
        <v>2279</v>
      </c>
      <c r="B109" s="478" t="s">
        <v>77</v>
      </c>
      <c r="C109" s="486">
        <v>356162.38</v>
      </c>
      <c r="D109" s="486">
        <v>384585.31999999995</v>
      </c>
      <c r="E109" s="486">
        <v>356162.38</v>
      </c>
      <c r="F109" s="486">
        <v>384585.31999999995</v>
      </c>
      <c r="G109" s="500">
        <v>347942.37000000005</v>
      </c>
      <c r="H109" s="490">
        <f t="shared" si="12"/>
        <v>-36642.949999999895</v>
      </c>
      <c r="I109" s="497">
        <f t="shared" si="11"/>
        <v>-9.5279117778078223E-2</v>
      </c>
      <c r="J109" s="667" t="s">
        <v>1007</v>
      </c>
      <c r="K109" s="490">
        <f t="shared" si="9"/>
        <v>-8220.0099999999511</v>
      </c>
      <c r="L109" s="492">
        <f t="shared" si="10"/>
        <v>-2.3079388676591702E-2</v>
      </c>
      <c r="M109" s="502"/>
      <c r="N109" s="1">
        <v>0.92</v>
      </c>
      <c r="O109" s="1">
        <f t="shared" si="13"/>
        <v>320106.98040000006</v>
      </c>
    </row>
    <row r="110" spans="1:15" s="5" customFormat="1" x14ac:dyDescent="0.2">
      <c r="A110" s="31">
        <v>2280</v>
      </c>
      <c r="B110" s="477" t="s">
        <v>78</v>
      </c>
      <c r="C110" s="485">
        <f>C111</f>
        <v>2775.31</v>
      </c>
      <c r="D110" s="485">
        <v>3029.33</v>
      </c>
      <c r="E110" s="485">
        <f>E111</f>
        <v>2775.31</v>
      </c>
      <c r="F110" s="485">
        <v>3029.33</v>
      </c>
      <c r="G110" s="485">
        <v>4015.6099999999997</v>
      </c>
      <c r="H110" s="490">
        <f t="shared" si="12"/>
        <v>986.27999999999975</v>
      </c>
      <c r="I110" s="496">
        <f t="shared" si="11"/>
        <v>0.32557694275631899</v>
      </c>
      <c r="J110" s="492"/>
      <c r="K110" s="490">
        <f t="shared" si="9"/>
        <v>1240.2999999999997</v>
      </c>
      <c r="L110" s="492">
        <f t="shared" si="10"/>
        <v>0.44690503042903307</v>
      </c>
      <c r="M110" s="492"/>
      <c r="N110" s="1">
        <v>0.92</v>
      </c>
      <c r="O110" s="1">
        <f t="shared" si="13"/>
        <v>3694.3611999999998</v>
      </c>
    </row>
    <row r="111" spans="1:15" s="5" customFormat="1" ht="67.5" x14ac:dyDescent="0.2">
      <c r="A111" s="25">
        <v>2282</v>
      </c>
      <c r="B111" s="478" t="s">
        <v>79</v>
      </c>
      <c r="C111" s="486">
        <v>2775.31</v>
      </c>
      <c r="D111" s="486">
        <v>3029.33</v>
      </c>
      <c r="E111" s="486">
        <v>2775.31</v>
      </c>
      <c r="F111" s="486">
        <v>3029.33</v>
      </c>
      <c r="G111" s="500">
        <v>4015.6099999999997</v>
      </c>
      <c r="H111" s="490">
        <f t="shared" si="12"/>
        <v>986.27999999999975</v>
      </c>
      <c r="I111" s="496">
        <f t="shared" si="11"/>
        <v>0.32557694275631899</v>
      </c>
      <c r="J111" s="667" t="s">
        <v>755</v>
      </c>
      <c r="K111" s="490">
        <f t="shared" si="9"/>
        <v>1240.2999999999997</v>
      </c>
      <c r="L111" s="492">
        <f t="shared" si="10"/>
        <v>0.44690503042903307</v>
      </c>
      <c r="M111" s="667" t="s">
        <v>1005</v>
      </c>
      <c r="N111" s="1">
        <v>0.92</v>
      </c>
      <c r="O111" s="1">
        <f t="shared" si="13"/>
        <v>3694.3611999999998</v>
      </c>
    </row>
    <row r="112" spans="1:15" s="6" customFormat="1" ht="22.5" x14ac:dyDescent="0.2">
      <c r="A112" s="23">
        <v>2300</v>
      </c>
      <c r="B112" s="477" t="s">
        <v>80</v>
      </c>
      <c r="C112" s="485">
        <f t="shared" ref="C112:E112" si="14">C113+C118+C122+C123+C137+C138+C145+C146+C148</f>
        <v>5341016.1499999994</v>
      </c>
      <c r="D112" s="485">
        <v>5790011.453039051</v>
      </c>
      <c r="E112" s="485">
        <f t="shared" si="14"/>
        <v>5341016.1499999994</v>
      </c>
      <c r="F112" s="485">
        <v>5790011.453039051</v>
      </c>
      <c r="G112" s="485">
        <v>5467810.2599999998</v>
      </c>
      <c r="H112" s="490">
        <f t="shared" ref="H112:H131" si="15">G112-F112</f>
        <v>-322201.19303905126</v>
      </c>
      <c r="I112" s="496">
        <f t="shared" si="11"/>
        <v>-5.5647764370126564E-2</v>
      </c>
      <c r="J112" s="677"/>
      <c r="K112" s="490">
        <f t="shared" si="9"/>
        <v>126794.11000000034</v>
      </c>
      <c r="L112" s="492">
        <f t="shared" si="10"/>
        <v>2.3739697922463752E-2</v>
      </c>
      <c r="M112" s="492"/>
      <c r="N112" s="1">
        <v>0.92</v>
      </c>
      <c r="O112" s="1">
        <f t="shared" si="13"/>
        <v>5030385.4391999999</v>
      </c>
    </row>
    <row r="113" spans="1:15" s="5" customFormat="1" x14ac:dyDescent="0.2">
      <c r="A113" s="31">
        <v>2310</v>
      </c>
      <c r="B113" s="477" t="s">
        <v>197</v>
      </c>
      <c r="C113" s="485">
        <f>SUM(C114:C117)</f>
        <v>66459.66</v>
      </c>
      <c r="D113" s="485">
        <v>83113.62</v>
      </c>
      <c r="E113" s="485">
        <f>SUM(E114:E117)</f>
        <v>66459.66</v>
      </c>
      <c r="F113" s="485">
        <v>83113.62</v>
      </c>
      <c r="G113" s="485">
        <v>61237.68</v>
      </c>
      <c r="H113" s="490">
        <f t="shared" si="15"/>
        <v>-21875.939999999995</v>
      </c>
      <c r="I113" s="496">
        <f t="shared" si="11"/>
        <v>-0.26320523639807769</v>
      </c>
      <c r="J113" s="492"/>
      <c r="K113" s="490">
        <f t="shared" si="9"/>
        <v>-5221.9800000000032</v>
      </c>
      <c r="L113" s="492">
        <f t="shared" si="10"/>
        <v>-7.8573679131069926E-2</v>
      </c>
      <c r="M113" s="492"/>
      <c r="N113" s="1">
        <v>0.92</v>
      </c>
      <c r="O113" s="1">
        <f t="shared" si="13"/>
        <v>56338.6656</v>
      </c>
    </row>
    <row r="114" spans="1:15" s="5" customFormat="1" ht="56.25" x14ac:dyDescent="0.2">
      <c r="A114" s="9">
        <v>2311</v>
      </c>
      <c r="B114" s="523" t="s">
        <v>81</v>
      </c>
      <c r="C114" s="79">
        <v>11365.01</v>
      </c>
      <c r="D114" s="79">
        <v>10793.279999999999</v>
      </c>
      <c r="E114" s="79">
        <v>11365.01</v>
      </c>
      <c r="F114" s="79">
        <v>10793.279999999999</v>
      </c>
      <c r="G114" s="683">
        <v>9778.6799999999985</v>
      </c>
      <c r="H114" s="489">
        <f>G114-F114</f>
        <v>-1014.6000000000004</v>
      </c>
      <c r="I114" s="497">
        <f t="shared" si="11"/>
        <v>-9.4002935159654938E-2</v>
      </c>
      <c r="J114" s="667" t="s">
        <v>996</v>
      </c>
      <c r="K114" s="490">
        <f t="shared" si="9"/>
        <v>-1586.3300000000017</v>
      </c>
      <c r="L114" s="492">
        <f t="shared" si="10"/>
        <v>-0.1395801675493468</v>
      </c>
      <c r="M114" s="667" t="s">
        <v>997</v>
      </c>
      <c r="N114" s="1">
        <v>0.92</v>
      </c>
      <c r="O114" s="1">
        <f t="shared" si="13"/>
        <v>8996.3855999999996</v>
      </c>
    </row>
    <row r="115" spans="1:15" s="5" customFormat="1" ht="22.5" x14ac:dyDescent="0.2">
      <c r="A115" s="25">
        <v>2312</v>
      </c>
      <c r="B115" s="484" t="s">
        <v>82</v>
      </c>
      <c r="C115" s="501">
        <v>40815.699999999997</v>
      </c>
      <c r="D115" s="501">
        <v>39971.69</v>
      </c>
      <c r="E115" s="501">
        <v>40815.699999999997</v>
      </c>
      <c r="F115" s="501">
        <v>39971.69</v>
      </c>
      <c r="G115" s="683">
        <v>43446.55</v>
      </c>
      <c r="H115" s="88">
        <f t="shared" si="15"/>
        <v>3474.8600000000006</v>
      </c>
      <c r="I115" s="496">
        <f t="shared" si="11"/>
        <v>8.6933026849752917E-2</v>
      </c>
      <c r="J115" s="667" t="s">
        <v>999</v>
      </c>
      <c r="K115" s="490">
        <f t="shared" si="9"/>
        <v>2630.8500000000058</v>
      </c>
      <c r="L115" s="492">
        <f t="shared" si="10"/>
        <v>6.4456814412101368E-2</v>
      </c>
      <c r="M115" s="667" t="s">
        <v>998</v>
      </c>
      <c r="N115" s="1">
        <v>0.92</v>
      </c>
      <c r="O115" s="1">
        <f t="shared" si="13"/>
        <v>39970.826000000001</v>
      </c>
    </row>
    <row r="116" spans="1:15" s="6" customFormat="1" ht="90" x14ac:dyDescent="0.2">
      <c r="A116" s="25">
        <v>2313</v>
      </c>
      <c r="B116" s="484" t="s">
        <v>83</v>
      </c>
      <c r="C116" s="501">
        <v>14259.92</v>
      </c>
      <c r="D116" s="501">
        <v>32321.360000000001</v>
      </c>
      <c r="E116" s="501">
        <v>14259.92</v>
      </c>
      <c r="F116" s="501">
        <v>32321.360000000001</v>
      </c>
      <c r="G116" s="683">
        <v>7992.76</v>
      </c>
      <c r="H116" s="489">
        <f>G116-F116</f>
        <v>-24328.6</v>
      </c>
      <c r="I116" s="497">
        <f t="shared" si="11"/>
        <v>-0.7527096632072412</v>
      </c>
      <c r="J116" s="667" t="s">
        <v>994</v>
      </c>
      <c r="K116" s="490">
        <f t="shared" si="9"/>
        <v>-6267.16</v>
      </c>
      <c r="L116" s="492">
        <f t="shared" si="10"/>
        <v>-0.43949475172371233</v>
      </c>
      <c r="M116" s="667" t="s">
        <v>995</v>
      </c>
      <c r="N116" s="1">
        <v>0.92</v>
      </c>
      <c r="O116" s="1">
        <f t="shared" si="13"/>
        <v>7353.3392000000003</v>
      </c>
    </row>
    <row r="117" spans="1:15" s="5" customFormat="1" ht="22.5" x14ac:dyDescent="0.2">
      <c r="A117" s="25">
        <v>2314</v>
      </c>
      <c r="B117" s="478" t="s">
        <v>441</v>
      </c>
      <c r="C117" s="486">
        <v>19.03</v>
      </c>
      <c r="D117" s="486">
        <v>27.29</v>
      </c>
      <c r="E117" s="486">
        <v>19.03</v>
      </c>
      <c r="F117" s="486">
        <v>27.29</v>
      </c>
      <c r="G117" s="500">
        <v>19.689999999999998</v>
      </c>
      <c r="H117" s="88">
        <f t="shared" si="15"/>
        <v>-7.6000000000000014</v>
      </c>
      <c r="I117" s="496">
        <f t="shared" si="11"/>
        <v>-0.27849028948332727</v>
      </c>
      <c r="J117" s="678"/>
      <c r="K117" s="490">
        <f t="shared" si="9"/>
        <v>0.65999999999999659</v>
      </c>
      <c r="L117" s="492">
        <f t="shared" si="10"/>
        <v>3.4682080924855307E-2</v>
      </c>
      <c r="M117" s="502"/>
      <c r="N117" s="1">
        <v>0.92</v>
      </c>
      <c r="O117" s="1">
        <f t="shared" si="13"/>
        <v>18.114799999999999</v>
      </c>
    </row>
    <row r="118" spans="1:15" s="5" customFormat="1" x14ac:dyDescent="0.2">
      <c r="A118" s="31">
        <v>2320</v>
      </c>
      <c r="B118" s="477" t="s">
        <v>84</v>
      </c>
      <c r="C118" s="485">
        <f>SUM(C119:C121)</f>
        <v>1901.65</v>
      </c>
      <c r="D118" s="485">
        <v>1782.77</v>
      </c>
      <c r="E118" s="485">
        <f>SUM(E119:E121)</f>
        <v>1901.65</v>
      </c>
      <c r="F118" s="485">
        <v>1782.77</v>
      </c>
      <c r="G118" s="485">
        <v>1727.29</v>
      </c>
      <c r="H118" s="490">
        <f t="shared" si="15"/>
        <v>-55.480000000000018</v>
      </c>
      <c r="I118" s="496">
        <f t="shared" si="11"/>
        <v>-3.1120110838750943E-2</v>
      </c>
      <c r="J118" s="492"/>
      <c r="K118" s="490">
        <f t="shared" si="9"/>
        <v>-174.36000000000013</v>
      </c>
      <c r="L118" s="492">
        <f t="shared" si="10"/>
        <v>-9.1688796571398584E-2</v>
      </c>
      <c r="M118" s="492"/>
      <c r="N118" s="1">
        <v>0.92</v>
      </c>
      <c r="O118" s="1">
        <f t="shared" si="13"/>
        <v>1589.1068</v>
      </c>
    </row>
    <row r="119" spans="1:15" s="5" customFormat="1" x14ac:dyDescent="0.2">
      <c r="A119" s="25">
        <v>2321</v>
      </c>
      <c r="B119" s="484" t="s">
        <v>85</v>
      </c>
      <c r="C119" s="501">
        <v>0</v>
      </c>
      <c r="D119" s="501">
        <v>0</v>
      </c>
      <c r="E119" s="501">
        <v>0</v>
      </c>
      <c r="F119" s="501">
        <v>0</v>
      </c>
      <c r="G119" s="683">
        <v>0</v>
      </c>
      <c r="H119" s="88">
        <f t="shared" si="15"/>
        <v>0</v>
      </c>
      <c r="I119" s="496" t="str">
        <f t="shared" si="11"/>
        <v>-</v>
      </c>
      <c r="J119" s="493"/>
      <c r="K119" s="490">
        <f t="shared" si="9"/>
        <v>0</v>
      </c>
      <c r="L119" s="492" t="str">
        <f t="shared" si="10"/>
        <v>-</v>
      </c>
      <c r="M119" s="493"/>
      <c r="N119" s="1">
        <v>0.92</v>
      </c>
      <c r="O119" s="1">
        <f t="shared" si="13"/>
        <v>0</v>
      </c>
    </row>
    <row r="120" spans="1:15" s="6" customFormat="1" ht="45" x14ac:dyDescent="0.2">
      <c r="A120" s="25">
        <v>2322</v>
      </c>
      <c r="B120" s="484" t="s">
        <v>86</v>
      </c>
      <c r="C120" s="501">
        <v>1901.65</v>
      </c>
      <c r="D120" s="501">
        <v>1782.77</v>
      </c>
      <c r="E120" s="501">
        <v>1901.65</v>
      </c>
      <c r="F120" s="501">
        <v>1782.77</v>
      </c>
      <c r="G120" s="683">
        <v>1727.29</v>
      </c>
      <c r="H120" s="88">
        <f t="shared" si="15"/>
        <v>-55.480000000000018</v>
      </c>
      <c r="I120" s="496">
        <f t="shared" si="11"/>
        <v>-3.1120110838750943E-2</v>
      </c>
      <c r="J120" s="502"/>
      <c r="K120" s="490">
        <f t="shared" si="9"/>
        <v>-174.36000000000013</v>
      </c>
      <c r="L120" s="492">
        <f t="shared" si="10"/>
        <v>-9.1688796571398584E-2</v>
      </c>
      <c r="M120" s="667" t="s">
        <v>965</v>
      </c>
      <c r="N120" s="1">
        <v>0.92</v>
      </c>
      <c r="O120" s="1">
        <f t="shared" si="13"/>
        <v>1589.1068</v>
      </c>
    </row>
    <row r="121" spans="1:15" s="6" customFormat="1" x14ac:dyDescent="0.2">
      <c r="A121" s="25">
        <v>2329</v>
      </c>
      <c r="B121" s="484" t="s">
        <v>87</v>
      </c>
      <c r="C121" s="501">
        <v>0</v>
      </c>
      <c r="D121" s="501">
        <v>0</v>
      </c>
      <c r="E121" s="501">
        <v>0</v>
      </c>
      <c r="F121" s="501">
        <v>0</v>
      </c>
      <c r="G121" s="683">
        <v>0</v>
      </c>
      <c r="H121" s="88">
        <f t="shared" si="15"/>
        <v>0</v>
      </c>
      <c r="I121" s="496" t="str">
        <f t="shared" si="11"/>
        <v>-</v>
      </c>
      <c r="J121" s="493"/>
      <c r="K121" s="490">
        <f t="shared" si="9"/>
        <v>0</v>
      </c>
      <c r="L121" s="492" t="str">
        <f t="shared" si="10"/>
        <v>-</v>
      </c>
      <c r="M121" s="493"/>
      <c r="N121" s="1">
        <v>0.92</v>
      </c>
      <c r="O121" s="1">
        <f t="shared" si="13"/>
        <v>0</v>
      </c>
    </row>
    <row r="122" spans="1:15" s="5" customFormat="1" x14ac:dyDescent="0.2">
      <c r="A122" s="31">
        <v>2330</v>
      </c>
      <c r="B122" s="32" t="s">
        <v>88</v>
      </c>
      <c r="C122" s="490">
        <v>0</v>
      </c>
      <c r="D122" s="490">
        <v>0</v>
      </c>
      <c r="E122" s="490">
        <v>0</v>
      </c>
      <c r="F122" s="490">
        <v>0</v>
      </c>
      <c r="G122" s="490">
        <v>0</v>
      </c>
      <c r="H122" s="16">
        <f t="shared" si="15"/>
        <v>0</v>
      </c>
      <c r="I122" s="496" t="str">
        <f t="shared" si="11"/>
        <v>-</v>
      </c>
      <c r="J122" s="494"/>
      <c r="K122" s="490">
        <f t="shared" si="9"/>
        <v>0</v>
      </c>
      <c r="L122" s="492" t="str">
        <f t="shared" si="10"/>
        <v>-</v>
      </c>
      <c r="M122" s="494"/>
      <c r="N122" s="1">
        <v>0.92</v>
      </c>
      <c r="O122" s="1">
        <f t="shared" si="13"/>
        <v>0</v>
      </c>
    </row>
    <row r="123" spans="1:15" s="5" customFormat="1" ht="22.5" x14ac:dyDescent="0.2">
      <c r="A123" s="31">
        <v>2340</v>
      </c>
      <c r="B123" s="477" t="s">
        <v>89</v>
      </c>
      <c r="C123" s="485">
        <f t="shared" ref="C123:E123" si="16">C124+C130+C133</f>
        <v>5114155.87</v>
      </c>
      <c r="D123" s="485">
        <v>5492079.0630390523</v>
      </c>
      <c r="E123" s="485">
        <f t="shared" si="16"/>
        <v>5114155.87</v>
      </c>
      <c r="F123" s="485">
        <v>5492079.0630390523</v>
      </c>
      <c r="G123" s="485">
        <v>5206851.09</v>
      </c>
      <c r="H123" s="490">
        <f t="shared" si="15"/>
        <v>-285227.97303905245</v>
      </c>
      <c r="I123" s="496">
        <f t="shared" si="11"/>
        <v>-5.1934425882285279E-2</v>
      </c>
      <c r="J123" s="492"/>
      <c r="K123" s="490">
        <f t="shared" si="9"/>
        <v>92695.219999999739</v>
      </c>
      <c r="L123" s="492">
        <f t="shared" si="10"/>
        <v>1.8125223860257458E-2</v>
      </c>
      <c r="M123" s="492"/>
      <c r="N123" s="1">
        <v>0.92</v>
      </c>
      <c r="O123" s="1">
        <f t="shared" si="13"/>
        <v>4790303.0027999999</v>
      </c>
    </row>
    <row r="124" spans="1:15" s="5" customFormat="1" x14ac:dyDescent="0.2">
      <c r="A124" s="23">
        <v>2341</v>
      </c>
      <c r="B124" s="477" t="s">
        <v>90</v>
      </c>
      <c r="C124" s="485">
        <f t="shared" ref="C124:E124" si="17">SUM(C125:C129)</f>
        <v>540948.23</v>
      </c>
      <c r="D124" s="485">
        <v>539956.81999999995</v>
      </c>
      <c r="E124" s="485">
        <f t="shared" si="17"/>
        <v>540948.23</v>
      </c>
      <c r="F124" s="485">
        <v>539956.81999999995</v>
      </c>
      <c r="G124" s="485">
        <v>567867.14</v>
      </c>
      <c r="H124" s="16">
        <f t="shared" si="15"/>
        <v>27910.320000000065</v>
      </c>
      <c r="I124" s="496">
        <f t="shared" si="11"/>
        <v>5.1689911056221248E-2</v>
      </c>
      <c r="J124" s="494"/>
      <c r="K124" s="490">
        <f t="shared" si="9"/>
        <v>26918.910000000033</v>
      </c>
      <c r="L124" s="492">
        <f t="shared" si="10"/>
        <v>4.9762451390219051E-2</v>
      </c>
      <c r="M124" s="494"/>
      <c r="N124" s="1">
        <v>0.92</v>
      </c>
      <c r="O124" s="1">
        <f t="shared" si="13"/>
        <v>522437.76880000002</v>
      </c>
    </row>
    <row r="125" spans="1:15" s="5" customFormat="1" x14ac:dyDescent="0.2">
      <c r="A125" s="25">
        <v>23411</v>
      </c>
      <c r="B125" s="33" t="s">
        <v>436</v>
      </c>
      <c r="C125" s="487">
        <f>1.56+486651.67</f>
        <v>486653.23</v>
      </c>
      <c r="D125" s="487">
        <v>480411.61999999994</v>
      </c>
      <c r="E125" s="487">
        <f>1.56+486651.67</f>
        <v>486653.23</v>
      </c>
      <c r="F125" s="487">
        <v>480411.61999999994</v>
      </c>
      <c r="G125" s="500">
        <v>477720.18</v>
      </c>
      <c r="H125" s="88">
        <f t="shared" si="15"/>
        <v>-2691.4399999999441</v>
      </c>
      <c r="I125" s="496">
        <f t="shared" si="11"/>
        <v>-5.6023624074703782E-3</v>
      </c>
      <c r="J125" s="498"/>
      <c r="K125" s="490">
        <f t="shared" si="9"/>
        <v>-8933.0499999999884</v>
      </c>
      <c r="L125" s="492">
        <f t="shared" si="10"/>
        <v>-1.8356088995854378E-2</v>
      </c>
      <c r="M125" s="498"/>
      <c r="N125" s="1">
        <v>0.92</v>
      </c>
      <c r="O125" s="1">
        <f t="shared" si="13"/>
        <v>439502.56560000003</v>
      </c>
    </row>
    <row r="126" spans="1:15" s="5" customFormat="1" ht="45" x14ac:dyDescent="0.2">
      <c r="A126" s="25">
        <v>23412</v>
      </c>
      <c r="B126" s="33" t="s">
        <v>464</v>
      </c>
      <c r="C126" s="487">
        <v>28849.09</v>
      </c>
      <c r="D126" s="487">
        <v>35029.93</v>
      </c>
      <c r="E126" s="487">
        <v>28849.09</v>
      </c>
      <c r="F126" s="487">
        <v>35029.93</v>
      </c>
      <c r="G126" s="500">
        <v>35520.770000000004</v>
      </c>
      <c r="H126" s="88">
        <f>G126-F126</f>
        <v>490.84000000000378</v>
      </c>
      <c r="I126" s="496">
        <f t="shared" si="11"/>
        <v>1.4012017723130014E-2</v>
      </c>
      <c r="J126" s="504"/>
      <c r="K126" s="490">
        <f t="shared" si="9"/>
        <v>6671.6800000000039</v>
      </c>
      <c r="L126" s="492">
        <f t="shared" si="10"/>
        <v>0.23126136734295619</v>
      </c>
      <c r="M126" s="792" t="s">
        <v>1026</v>
      </c>
      <c r="N126" s="1">
        <v>0.92</v>
      </c>
      <c r="O126" s="1">
        <f t="shared" si="13"/>
        <v>32679.108400000005</v>
      </c>
    </row>
    <row r="127" spans="1:15" s="5" customFormat="1" ht="45" x14ac:dyDescent="0.2">
      <c r="A127" s="25">
        <v>23413</v>
      </c>
      <c r="B127" s="33" t="s">
        <v>463</v>
      </c>
      <c r="C127" s="487">
        <v>25445.91</v>
      </c>
      <c r="D127" s="487">
        <v>24515.27</v>
      </c>
      <c r="E127" s="487">
        <v>25445.91</v>
      </c>
      <c r="F127" s="487">
        <v>24515.27</v>
      </c>
      <c r="G127" s="500">
        <v>54626.19</v>
      </c>
      <c r="H127" s="489">
        <f>G127-F127</f>
        <v>30110.920000000002</v>
      </c>
      <c r="I127" s="497">
        <f t="shared" si="11"/>
        <v>1.2282516162375532</v>
      </c>
      <c r="J127" s="792" t="s">
        <v>1024</v>
      </c>
      <c r="K127" s="490">
        <f t="shared" si="9"/>
        <v>29180.280000000002</v>
      </c>
      <c r="L127" s="492">
        <f t="shared" si="10"/>
        <v>1.1467571802305361</v>
      </c>
      <c r="M127" s="792" t="s">
        <v>1024</v>
      </c>
      <c r="N127" s="1">
        <v>0.92</v>
      </c>
      <c r="O127" s="1">
        <f t="shared" si="13"/>
        <v>50256.094800000006</v>
      </c>
    </row>
    <row r="128" spans="1:15" s="5" customFormat="1" x14ac:dyDescent="0.2">
      <c r="A128" s="25">
        <v>23415</v>
      </c>
      <c r="B128" s="33" t="s">
        <v>437</v>
      </c>
      <c r="C128" s="487"/>
      <c r="D128" s="487">
        <v>0</v>
      </c>
      <c r="E128" s="487"/>
      <c r="F128" s="487">
        <v>0</v>
      </c>
      <c r="G128" s="500">
        <v>0</v>
      </c>
      <c r="H128" s="88">
        <f t="shared" si="15"/>
        <v>0</v>
      </c>
      <c r="I128" s="496" t="str">
        <f t="shared" si="11"/>
        <v>-</v>
      </c>
      <c r="J128" s="493"/>
      <c r="K128" s="490">
        <f t="shared" si="9"/>
        <v>0</v>
      </c>
      <c r="L128" s="492" t="str">
        <f t="shared" si="10"/>
        <v>-</v>
      </c>
      <c r="M128" s="493"/>
      <c r="N128" s="1">
        <v>0.92</v>
      </c>
      <c r="O128" s="1">
        <f t="shared" si="13"/>
        <v>0</v>
      </c>
    </row>
    <row r="129" spans="1:15" s="5" customFormat="1" ht="22.5" x14ac:dyDescent="0.2">
      <c r="A129" s="25">
        <v>23416</v>
      </c>
      <c r="B129" s="33" t="s">
        <v>438</v>
      </c>
      <c r="C129" s="487"/>
      <c r="D129" s="487">
        <v>0</v>
      </c>
      <c r="E129" s="487"/>
      <c r="F129" s="487">
        <v>0</v>
      </c>
      <c r="G129" s="500">
        <v>0</v>
      </c>
      <c r="H129" s="88">
        <f t="shared" si="15"/>
        <v>0</v>
      </c>
      <c r="I129" s="496" t="str">
        <f t="shared" si="11"/>
        <v>-</v>
      </c>
      <c r="J129" s="493"/>
      <c r="K129" s="490">
        <f t="shared" si="9"/>
        <v>0</v>
      </c>
      <c r="L129" s="492" t="str">
        <f t="shared" si="10"/>
        <v>-</v>
      </c>
      <c r="M129" s="493"/>
      <c r="N129" s="1">
        <v>0.92</v>
      </c>
      <c r="O129" s="1">
        <f t="shared" si="13"/>
        <v>0</v>
      </c>
    </row>
    <row r="130" spans="1:15" s="6" customFormat="1" x14ac:dyDescent="0.2">
      <c r="A130" s="23">
        <v>2343</v>
      </c>
      <c r="B130" s="477" t="s">
        <v>480</v>
      </c>
      <c r="C130" s="485">
        <f t="shared" ref="C130:E130" si="18">SUM(C131:C132)</f>
        <v>179431.4</v>
      </c>
      <c r="D130" s="485">
        <v>170770.24999999997</v>
      </c>
      <c r="E130" s="485">
        <f t="shared" si="18"/>
        <v>179431.4</v>
      </c>
      <c r="F130" s="485">
        <v>170770.24999999997</v>
      </c>
      <c r="G130" s="485">
        <v>146784.52000000002</v>
      </c>
      <c r="H130" s="485">
        <f t="shared" si="15"/>
        <v>-23985.729999999952</v>
      </c>
      <c r="I130" s="496">
        <f t="shared" si="11"/>
        <v>-0.14045613916943939</v>
      </c>
      <c r="J130" s="495"/>
      <c r="K130" s="490">
        <f t="shared" si="9"/>
        <v>-32646.879999999976</v>
      </c>
      <c r="L130" s="492">
        <f t="shared" si="10"/>
        <v>-0.18194630371272796</v>
      </c>
      <c r="M130" s="495"/>
      <c r="N130" s="1">
        <v>0.92</v>
      </c>
      <c r="O130" s="1">
        <f t="shared" si="13"/>
        <v>135041.75840000002</v>
      </c>
    </row>
    <row r="131" spans="1:15" s="6" customFormat="1" ht="33.75" x14ac:dyDescent="0.2">
      <c r="A131" s="25">
        <v>23431</v>
      </c>
      <c r="B131" s="33" t="s">
        <v>383</v>
      </c>
      <c r="C131" s="487">
        <v>179431.4</v>
      </c>
      <c r="D131" s="487">
        <v>170770.24999999997</v>
      </c>
      <c r="E131" s="487">
        <v>179431.4</v>
      </c>
      <c r="F131" s="487">
        <v>170770.24999999997</v>
      </c>
      <c r="G131" s="500">
        <v>146784.52000000002</v>
      </c>
      <c r="H131" s="88">
        <f t="shared" si="15"/>
        <v>-23985.729999999952</v>
      </c>
      <c r="I131" s="496">
        <f t="shared" si="11"/>
        <v>-0.14045613916943939</v>
      </c>
      <c r="J131" s="791" t="s">
        <v>1029</v>
      </c>
      <c r="K131" s="490">
        <f t="shared" si="9"/>
        <v>-32646.879999999976</v>
      </c>
      <c r="L131" s="492">
        <f t="shared" si="10"/>
        <v>-0.18194630371272796</v>
      </c>
      <c r="M131" s="791" t="s">
        <v>1029</v>
      </c>
      <c r="N131" s="1">
        <v>0.92</v>
      </c>
      <c r="O131" s="1">
        <f t="shared" si="13"/>
        <v>135041.75840000002</v>
      </c>
    </row>
    <row r="132" spans="1:15" s="6" customFormat="1" x14ac:dyDescent="0.2">
      <c r="A132" s="25">
        <v>23432</v>
      </c>
      <c r="B132" s="33" t="s">
        <v>387</v>
      </c>
      <c r="C132" s="487">
        <v>0</v>
      </c>
      <c r="D132" s="487">
        <v>0</v>
      </c>
      <c r="E132" s="487">
        <v>0</v>
      </c>
      <c r="F132" s="487">
        <v>0</v>
      </c>
      <c r="G132" s="500">
        <v>0</v>
      </c>
      <c r="H132" s="88">
        <f t="shared" ref="H132:H195" si="19">G132-F132</f>
        <v>0</v>
      </c>
      <c r="I132" s="496" t="str">
        <f t="shared" si="11"/>
        <v>-</v>
      </c>
      <c r="J132" s="498"/>
      <c r="K132" s="490">
        <f t="shared" ref="K132:K195" si="20">G132-E132</f>
        <v>0</v>
      </c>
      <c r="L132" s="492" t="str">
        <f t="shared" ref="L132:L195" si="21">IFERROR(K132/E132,"-")</f>
        <v>-</v>
      </c>
      <c r="M132" s="498"/>
      <c r="N132" s="1">
        <v>0.92</v>
      </c>
      <c r="O132" s="1">
        <f t="shared" si="13"/>
        <v>0</v>
      </c>
    </row>
    <row r="133" spans="1:15" s="6" customFormat="1" ht="45" x14ac:dyDescent="0.2">
      <c r="A133" s="23">
        <v>2344</v>
      </c>
      <c r="B133" s="477" t="s">
        <v>487</v>
      </c>
      <c r="C133" s="485">
        <f t="shared" ref="C133:E133" si="22">SUM(C134:C136)</f>
        <v>4393776.24</v>
      </c>
      <c r="D133" s="485">
        <v>4781351.993039052</v>
      </c>
      <c r="E133" s="485">
        <f t="shared" si="22"/>
        <v>4393776.24</v>
      </c>
      <c r="F133" s="485">
        <v>4781351.993039052</v>
      </c>
      <c r="G133" s="485">
        <v>4492199.43</v>
      </c>
      <c r="H133" s="16">
        <f t="shared" si="19"/>
        <v>-289152.5630390523</v>
      </c>
      <c r="I133" s="496">
        <f t="shared" si="11"/>
        <v>-6.0475063007286653E-2</v>
      </c>
      <c r="J133" s="667" t="s">
        <v>964</v>
      </c>
      <c r="K133" s="490">
        <f t="shared" si="20"/>
        <v>98423.189999999478</v>
      </c>
      <c r="L133" s="492">
        <f t="shared" si="21"/>
        <v>2.2400592252280801E-2</v>
      </c>
      <c r="M133" s="497"/>
      <c r="N133" s="1">
        <v>0.92</v>
      </c>
      <c r="O133" s="1">
        <f t="shared" si="13"/>
        <v>4132823.4756</v>
      </c>
    </row>
    <row r="134" spans="1:15" s="6" customFormat="1" ht="78.75" x14ac:dyDescent="0.2">
      <c r="A134" s="25">
        <v>23441</v>
      </c>
      <c r="B134" s="478" t="s">
        <v>384</v>
      </c>
      <c r="C134" s="486">
        <v>827047.19</v>
      </c>
      <c r="D134" s="486">
        <v>846534.65999999992</v>
      </c>
      <c r="E134" s="486">
        <v>827047.19</v>
      </c>
      <c r="F134" s="486">
        <v>846534.65999999992</v>
      </c>
      <c r="G134" s="500">
        <v>965591.58999999985</v>
      </c>
      <c r="H134" s="88">
        <f t="shared" si="19"/>
        <v>119056.92999999993</v>
      </c>
      <c r="I134" s="496">
        <f t="shared" si="11"/>
        <v>0.14064034897283467</v>
      </c>
      <c r="J134" s="792" t="s">
        <v>1027</v>
      </c>
      <c r="K134" s="490">
        <f t="shared" si="20"/>
        <v>138544.39999999991</v>
      </c>
      <c r="L134" s="492">
        <f t="shared" si="21"/>
        <v>0.16751692246242916</v>
      </c>
      <c r="M134" s="792" t="s">
        <v>1028</v>
      </c>
      <c r="N134" s="1">
        <v>0.92</v>
      </c>
      <c r="O134" s="1">
        <f t="shared" si="13"/>
        <v>888344.26279999991</v>
      </c>
    </row>
    <row r="135" spans="1:15" s="6" customFormat="1" ht="22.5" x14ac:dyDescent="0.2">
      <c r="A135" s="25">
        <v>23442</v>
      </c>
      <c r="B135" s="478" t="s">
        <v>385</v>
      </c>
      <c r="C135" s="486">
        <v>3551662.44</v>
      </c>
      <c r="D135" s="486">
        <v>3923533.5030390513</v>
      </c>
      <c r="E135" s="486">
        <v>3551662.44</v>
      </c>
      <c r="F135" s="486">
        <v>3923533.5030390513</v>
      </c>
      <c r="G135" s="500">
        <v>3511810.17</v>
      </c>
      <c r="H135" s="489">
        <f t="shared" si="19"/>
        <v>-411723.33303905139</v>
      </c>
      <c r="I135" s="497">
        <f t="shared" si="11"/>
        <v>-0.10493687201094189</v>
      </c>
      <c r="J135" s="792" t="s">
        <v>1023</v>
      </c>
      <c r="K135" s="490">
        <f t="shared" si="20"/>
        <v>-39852.270000000019</v>
      </c>
      <c r="L135" s="492">
        <f t="shared" si="21"/>
        <v>-1.1220736957197998E-2</v>
      </c>
      <c r="M135" s="502"/>
      <c r="N135" s="1">
        <v>0.92</v>
      </c>
      <c r="O135" s="1">
        <f t="shared" si="13"/>
        <v>3230865.3563999999</v>
      </c>
    </row>
    <row r="136" spans="1:15" s="6" customFormat="1" ht="90" x14ac:dyDescent="0.2">
      <c r="A136" s="25">
        <v>23443</v>
      </c>
      <c r="B136" s="478" t="s">
        <v>386</v>
      </c>
      <c r="C136" s="486">
        <v>15066.61</v>
      </c>
      <c r="D136" s="486">
        <v>11283.829999999998</v>
      </c>
      <c r="E136" s="486">
        <v>15066.61</v>
      </c>
      <c r="F136" s="486">
        <v>11283.829999999998</v>
      </c>
      <c r="G136" s="500">
        <v>14797.669999999998</v>
      </c>
      <c r="H136" s="88">
        <f t="shared" si="19"/>
        <v>3513.84</v>
      </c>
      <c r="I136" s="496">
        <f t="shared" si="11"/>
        <v>0.3114049041859015</v>
      </c>
      <c r="J136" s="791" t="s">
        <v>1025</v>
      </c>
      <c r="K136" s="490">
        <f t="shared" si="20"/>
        <v>-268.94000000000233</v>
      </c>
      <c r="L136" s="492">
        <f t="shared" si="21"/>
        <v>-1.7850067135208404E-2</v>
      </c>
      <c r="M136" s="325"/>
      <c r="N136" s="1">
        <v>0.92</v>
      </c>
      <c r="O136" s="1">
        <f t="shared" si="13"/>
        <v>13613.856399999999</v>
      </c>
    </row>
    <row r="137" spans="1:15" s="5" customFormat="1" ht="67.5" x14ac:dyDescent="0.2">
      <c r="A137" s="31">
        <v>2350</v>
      </c>
      <c r="B137" s="32" t="s">
        <v>91</v>
      </c>
      <c r="C137" s="490">
        <v>5319.79</v>
      </c>
      <c r="D137" s="490">
        <v>8061.6600000000008</v>
      </c>
      <c r="E137" s="490">
        <v>5319.79</v>
      </c>
      <c r="F137" s="490">
        <v>8061.6600000000008</v>
      </c>
      <c r="G137" s="490">
        <v>6070.3</v>
      </c>
      <c r="H137" s="16">
        <f t="shared" si="19"/>
        <v>-1991.3600000000006</v>
      </c>
      <c r="I137" s="496">
        <f t="shared" si="11"/>
        <v>-0.24701612323020325</v>
      </c>
      <c r="J137" s="673" t="s">
        <v>844</v>
      </c>
      <c r="K137" s="490">
        <f t="shared" si="20"/>
        <v>750.51000000000022</v>
      </c>
      <c r="L137" s="492">
        <f t="shared" si="21"/>
        <v>0.14107887717372306</v>
      </c>
      <c r="M137" s="674" t="s">
        <v>993</v>
      </c>
      <c r="N137" s="1">
        <v>0.92</v>
      </c>
      <c r="O137" s="1">
        <f t="shared" si="13"/>
        <v>5584.6760000000004</v>
      </c>
    </row>
    <row r="138" spans="1:15" s="5" customFormat="1" x14ac:dyDescent="0.2">
      <c r="A138" s="31">
        <v>2360</v>
      </c>
      <c r="B138" s="477" t="s">
        <v>92</v>
      </c>
      <c r="C138" s="485">
        <f>SUM(C139:C144)</f>
        <v>153101.58000000002</v>
      </c>
      <c r="D138" s="485">
        <v>204896.74000000005</v>
      </c>
      <c r="E138" s="485">
        <f>SUM(E139:E144)</f>
        <v>153101.58000000002</v>
      </c>
      <c r="F138" s="485">
        <v>204896.74000000005</v>
      </c>
      <c r="G138" s="485">
        <v>191748.55</v>
      </c>
      <c r="H138" s="490">
        <f t="shared" si="19"/>
        <v>-13148.190000000061</v>
      </c>
      <c r="I138" s="496">
        <f t="shared" si="11"/>
        <v>-6.4169835010552428E-2</v>
      </c>
      <c r="J138" s="492"/>
      <c r="K138" s="490">
        <f t="shared" si="20"/>
        <v>38646.969999999972</v>
      </c>
      <c r="L138" s="492">
        <f t="shared" si="21"/>
        <v>0.25242698344458608</v>
      </c>
      <c r="M138" s="492"/>
      <c r="N138" s="1">
        <v>0.92</v>
      </c>
      <c r="O138" s="1">
        <f t="shared" si="13"/>
        <v>176408.666</v>
      </c>
    </row>
    <row r="139" spans="1:15" s="5" customFormat="1" ht="78.75" x14ac:dyDescent="0.2">
      <c r="A139" s="25">
        <v>2361</v>
      </c>
      <c r="B139" s="478" t="s">
        <v>93</v>
      </c>
      <c r="C139" s="486">
        <v>6803.43</v>
      </c>
      <c r="D139" s="486">
        <v>5706.34</v>
      </c>
      <c r="E139" s="486">
        <v>6803.43</v>
      </c>
      <c r="F139" s="486">
        <v>5706.34</v>
      </c>
      <c r="G139" s="500">
        <v>3567.0000000000009</v>
      </c>
      <c r="H139" s="88">
        <f t="shared" si="19"/>
        <v>-2139.3399999999992</v>
      </c>
      <c r="I139" s="496">
        <f t="shared" si="11"/>
        <v>-0.37490580652397143</v>
      </c>
      <c r="J139" s="667" t="s">
        <v>991</v>
      </c>
      <c r="K139" s="490">
        <f t="shared" si="20"/>
        <v>-3236.4299999999994</v>
      </c>
      <c r="L139" s="492">
        <f t="shared" si="21"/>
        <v>-0.47570563671559773</v>
      </c>
      <c r="M139" s="667" t="s">
        <v>992</v>
      </c>
      <c r="N139" s="1">
        <v>0.92</v>
      </c>
      <c r="O139" s="1">
        <f t="shared" si="13"/>
        <v>3281.6400000000008</v>
      </c>
    </row>
    <row r="140" spans="1:15" s="5" customFormat="1" ht="78.75" x14ac:dyDescent="0.2">
      <c r="A140" s="25">
        <v>2362</v>
      </c>
      <c r="B140" s="478" t="s">
        <v>94</v>
      </c>
      <c r="C140" s="486">
        <v>861.95</v>
      </c>
      <c r="D140" s="486">
        <v>2059.3500000000004</v>
      </c>
      <c r="E140" s="486">
        <v>861.95</v>
      </c>
      <c r="F140" s="486">
        <v>2059.3500000000004</v>
      </c>
      <c r="G140" s="500">
        <v>1464.75</v>
      </c>
      <c r="H140" s="88">
        <f t="shared" si="19"/>
        <v>-594.60000000000036</v>
      </c>
      <c r="I140" s="496">
        <f t="shared" si="11"/>
        <v>-0.28873188141889444</v>
      </c>
      <c r="J140" s="667" t="s">
        <v>989</v>
      </c>
      <c r="K140" s="490">
        <f t="shared" si="20"/>
        <v>602.79999999999995</v>
      </c>
      <c r="L140" s="492">
        <f t="shared" si="21"/>
        <v>0.69934450954231675</v>
      </c>
      <c r="M140" s="667" t="s">
        <v>990</v>
      </c>
      <c r="N140" s="1">
        <v>0.92</v>
      </c>
      <c r="O140" s="1">
        <f t="shared" si="13"/>
        <v>1347.5700000000002</v>
      </c>
    </row>
    <row r="141" spans="1:15" s="5" customFormat="1" ht="45" x14ac:dyDescent="0.2">
      <c r="A141" s="25">
        <v>2363</v>
      </c>
      <c r="B141" s="478" t="s">
        <v>95</v>
      </c>
      <c r="C141" s="486">
        <v>145436.20000000001</v>
      </c>
      <c r="D141" s="486">
        <v>197131.04999999996</v>
      </c>
      <c r="E141" s="486">
        <v>145436.20000000001</v>
      </c>
      <c r="F141" s="486">
        <v>197131.04999999996</v>
      </c>
      <c r="G141" s="500">
        <v>186716.80000000002</v>
      </c>
      <c r="H141" s="88">
        <f t="shared" si="19"/>
        <v>-10414.249999999942</v>
      </c>
      <c r="I141" s="496">
        <f t="shared" si="11"/>
        <v>-5.2829069798998908E-2</v>
      </c>
      <c r="J141" s="667" t="s">
        <v>988</v>
      </c>
      <c r="K141" s="490">
        <f t="shared" si="20"/>
        <v>41280.600000000006</v>
      </c>
      <c r="L141" s="492">
        <f t="shared" si="21"/>
        <v>0.28383992431045368</v>
      </c>
      <c r="M141" s="667" t="s">
        <v>987</v>
      </c>
      <c r="N141" s="1">
        <v>0.92</v>
      </c>
      <c r="O141" s="1">
        <f t="shared" si="13"/>
        <v>171779.45600000003</v>
      </c>
    </row>
    <row r="142" spans="1:15" s="5" customFormat="1" hidden="1" x14ac:dyDescent="0.2">
      <c r="A142" s="25">
        <v>2364</v>
      </c>
      <c r="B142" s="478" t="s">
        <v>96</v>
      </c>
      <c r="C142" s="486">
        <v>0</v>
      </c>
      <c r="D142" s="486">
        <v>0</v>
      </c>
      <c r="E142" s="486">
        <v>0</v>
      </c>
      <c r="F142" s="486">
        <v>0</v>
      </c>
      <c r="G142" s="500">
        <v>0</v>
      </c>
      <c r="H142" s="88">
        <f t="shared" si="19"/>
        <v>0</v>
      </c>
      <c r="I142" s="496" t="str">
        <f t="shared" si="11"/>
        <v>-</v>
      </c>
      <c r="J142" s="493"/>
      <c r="K142" s="490">
        <f t="shared" si="20"/>
        <v>0</v>
      </c>
      <c r="L142" s="492" t="str">
        <f t="shared" si="21"/>
        <v>-</v>
      </c>
      <c r="M142" s="493"/>
      <c r="N142" s="1">
        <v>0.92</v>
      </c>
      <c r="O142" s="1">
        <f t="shared" si="13"/>
        <v>0</v>
      </c>
    </row>
    <row r="143" spans="1:15" s="6" customFormat="1" ht="22.5" hidden="1" x14ac:dyDescent="0.2">
      <c r="A143" s="25">
        <v>2366</v>
      </c>
      <c r="B143" s="478" t="s">
        <v>97</v>
      </c>
      <c r="C143" s="486">
        <v>0</v>
      </c>
      <c r="D143" s="486">
        <v>0</v>
      </c>
      <c r="E143" s="486">
        <v>0</v>
      </c>
      <c r="F143" s="486">
        <v>0</v>
      </c>
      <c r="G143" s="500">
        <v>0</v>
      </c>
      <c r="H143" s="88">
        <f t="shared" si="19"/>
        <v>0</v>
      </c>
      <c r="I143" s="496" t="str">
        <f t="shared" si="11"/>
        <v>-</v>
      </c>
      <c r="J143" s="493"/>
      <c r="K143" s="490">
        <f t="shared" si="20"/>
        <v>0</v>
      </c>
      <c r="L143" s="492" t="str">
        <f t="shared" si="21"/>
        <v>-</v>
      </c>
      <c r="M143" s="493"/>
      <c r="N143" s="1">
        <v>0.92</v>
      </c>
      <c r="O143" s="1">
        <f t="shared" si="13"/>
        <v>0</v>
      </c>
    </row>
    <row r="144" spans="1:15" s="6" customFormat="1" ht="33.75" hidden="1" x14ac:dyDescent="0.2">
      <c r="A144" s="25">
        <v>2369</v>
      </c>
      <c r="B144" s="478" t="s">
        <v>198</v>
      </c>
      <c r="C144" s="486">
        <v>0</v>
      </c>
      <c r="D144" s="486">
        <v>0</v>
      </c>
      <c r="E144" s="486">
        <v>0</v>
      </c>
      <c r="F144" s="486">
        <v>0</v>
      </c>
      <c r="G144" s="500">
        <v>0</v>
      </c>
      <c r="H144" s="88">
        <f t="shared" si="19"/>
        <v>0</v>
      </c>
      <c r="I144" s="496" t="str">
        <f t="shared" si="11"/>
        <v>-</v>
      </c>
      <c r="J144" s="493"/>
      <c r="K144" s="490">
        <f t="shared" si="20"/>
        <v>0</v>
      </c>
      <c r="L144" s="492" t="str">
        <f t="shared" si="21"/>
        <v>-</v>
      </c>
      <c r="M144" s="493"/>
      <c r="N144" s="1">
        <v>0.92</v>
      </c>
      <c r="O144" s="1">
        <f t="shared" si="13"/>
        <v>0</v>
      </c>
    </row>
    <row r="145" spans="1:15" s="5" customFormat="1" x14ac:dyDescent="0.2">
      <c r="A145" s="31">
        <v>2370</v>
      </c>
      <c r="B145" s="32" t="s">
        <v>98</v>
      </c>
      <c r="C145" s="490">
        <v>77.599999999999994</v>
      </c>
      <c r="D145" s="490">
        <v>0</v>
      </c>
      <c r="E145" s="490">
        <v>77.599999999999994</v>
      </c>
      <c r="F145" s="490">
        <v>0</v>
      </c>
      <c r="G145" s="490">
        <v>0</v>
      </c>
      <c r="H145" s="16">
        <f t="shared" si="19"/>
        <v>0</v>
      </c>
      <c r="I145" s="496" t="str">
        <f t="shared" si="11"/>
        <v>-</v>
      </c>
      <c r="J145" s="494"/>
      <c r="K145" s="490">
        <f t="shared" si="20"/>
        <v>-77.599999999999994</v>
      </c>
      <c r="L145" s="492">
        <f t="shared" si="21"/>
        <v>-1</v>
      </c>
      <c r="M145" s="494"/>
      <c r="N145" s="1">
        <v>0.92</v>
      </c>
      <c r="O145" s="1">
        <f t="shared" si="13"/>
        <v>0</v>
      </c>
    </row>
    <row r="146" spans="1:15" s="5" customFormat="1" hidden="1" x14ac:dyDescent="0.2">
      <c r="A146" s="31">
        <v>2380</v>
      </c>
      <c r="B146" s="32" t="s">
        <v>99</v>
      </c>
      <c r="C146" s="490">
        <f>C147</f>
        <v>0</v>
      </c>
      <c r="D146" s="490">
        <v>0</v>
      </c>
      <c r="E146" s="490">
        <f>E147</f>
        <v>0</v>
      </c>
      <c r="F146" s="490">
        <v>0</v>
      </c>
      <c r="G146" s="490">
        <v>0</v>
      </c>
      <c r="H146" s="490">
        <f t="shared" si="19"/>
        <v>0</v>
      </c>
      <c r="I146" s="496" t="str">
        <f t="shared" si="11"/>
        <v>-</v>
      </c>
      <c r="J146" s="492"/>
      <c r="K146" s="490">
        <f t="shared" si="20"/>
        <v>0</v>
      </c>
      <c r="L146" s="492" t="str">
        <f t="shared" si="21"/>
        <v>-</v>
      </c>
      <c r="M146" s="492"/>
      <c r="N146" s="1">
        <v>0.92</v>
      </c>
      <c r="O146" s="1">
        <f t="shared" si="13"/>
        <v>0</v>
      </c>
    </row>
    <row r="147" spans="1:15" s="7" customFormat="1" hidden="1" x14ac:dyDescent="0.2">
      <c r="A147" s="25">
        <v>2389</v>
      </c>
      <c r="B147" s="484" t="s">
        <v>100</v>
      </c>
      <c r="C147" s="501">
        <v>0</v>
      </c>
      <c r="D147" s="501">
        <v>0</v>
      </c>
      <c r="E147" s="501">
        <v>0</v>
      </c>
      <c r="F147" s="501">
        <v>0</v>
      </c>
      <c r="G147" s="683">
        <v>0</v>
      </c>
      <c r="H147" s="88">
        <f t="shared" si="19"/>
        <v>0</v>
      </c>
      <c r="I147" s="496" t="str">
        <f t="shared" si="11"/>
        <v>-</v>
      </c>
      <c r="J147" s="504"/>
      <c r="K147" s="490">
        <f t="shared" si="20"/>
        <v>0</v>
      </c>
      <c r="L147" s="492" t="str">
        <f t="shared" si="21"/>
        <v>-</v>
      </c>
      <c r="M147" s="493"/>
      <c r="N147" s="1">
        <v>0.92</v>
      </c>
      <c r="O147" s="1">
        <f t="shared" si="13"/>
        <v>0</v>
      </c>
    </row>
    <row r="148" spans="1:15" ht="33.75" x14ac:dyDescent="0.2">
      <c r="A148" s="23">
        <v>2390</v>
      </c>
      <c r="B148" s="32" t="s">
        <v>101</v>
      </c>
      <c r="C148" s="490"/>
      <c r="D148" s="490">
        <v>77.599999999999994</v>
      </c>
      <c r="E148" s="490"/>
      <c r="F148" s="490">
        <v>77.599999999999994</v>
      </c>
      <c r="G148" s="490">
        <v>175.35</v>
      </c>
      <c r="H148" s="16">
        <f t="shared" si="19"/>
        <v>97.75</v>
      </c>
      <c r="I148" s="496">
        <f t="shared" si="11"/>
        <v>1.2596649484536084</v>
      </c>
      <c r="J148" s="667" t="s">
        <v>957</v>
      </c>
      <c r="K148" s="490">
        <f t="shared" si="20"/>
        <v>175.35</v>
      </c>
      <c r="L148" s="492" t="str">
        <f t="shared" si="21"/>
        <v>-</v>
      </c>
      <c r="M148" s="506"/>
      <c r="N148" s="1">
        <v>0.92</v>
      </c>
      <c r="O148" s="1">
        <f t="shared" si="13"/>
        <v>161.322</v>
      </c>
    </row>
    <row r="149" spans="1:15" s="2" customFormat="1" x14ac:dyDescent="0.2">
      <c r="A149" s="34">
        <v>2400</v>
      </c>
      <c r="B149" s="35" t="s">
        <v>102</v>
      </c>
      <c r="C149" s="230">
        <v>0</v>
      </c>
      <c r="D149" s="230">
        <v>0</v>
      </c>
      <c r="E149" s="230">
        <v>0</v>
      </c>
      <c r="F149" s="230">
        <v>0</v>
      </c>
      <c r="G149" s="230">
        <v>0</v>
      </c>
      <c r="H149" s="16">
        <f t="shared" si="19"/>
        <v>0</v>
      </c>
      <c r="I149" s="496" t="str">
        <f t="shared" si="11"/>
        <v>-</v>
      </c>
      <c r="J149" s="494"/>
      <c r="K149" s="490">
        <f t="shared" si="20"/>
        <v>0</v>
      </c>
      <c r="L149" s="492" t="str">
        <f t="shared" si="21"/>
        <v>-</v>
      </c>
      <c r="M149" s="494"/>
      <c r="N149" s="1">
        <v>0.92</v>
      </c>
      <c r="O149" s="1">
        <f t="shared" si="13"/>
        <v>0</v>
      </c>
    </row>
    <row r="150" spans="1:15" x14ac:dyDescent="0.2">
      <c r="A150" s="23">
        <v>2500</v>
      </c>
      <c r="B150" s="32" t="s">
        <v>199</v>
      </c>
      <c r="C150" s="490">
        <f>SUM(C151+C159)</f>
        <v>866051.69000000006</v>
      </c>
      <c r="D150" s="490">
        <v>910688.74</v>
      </c>
      <c r="E150" s="490">
        <f>SUM(E151+E159)</f>
        <v>866051.69000000006</v>
      </c>
      <c r="F150" s="490">
        <v>910688.74</v>
      </c>
      <c r="G150" s="490">
        <v>909479.44000000006</v>
      </c>
      <c r="H150" s="490">
        <f t="shared" si="19"/>
        <v>-1209.2999999999302</v>
      </c>
      <c r="I150" s="496">
        <f t="shared" si="11"/>
        <v>-1.3278960712745061E-3</v>
      </c>
      <c r="J150" s="492"/>
      <c r="K150" s="490">
        <f t="shared" si="20"/>
        <v>43427.75</v>
      </c>
      <c r="L150" s="492">
        <f t="shared" si="21"/>
        <v>5.0144524283533234E-2</v>
      </c>
      <c r="M150" s="492"/>
      <c r="N150" s="1">
        <v>0.92</v>
      </c>
      <c r="O150" s="1">
        <f t="shared" si="13"/>
        <v>836721.08480000007</v>
      </c>
    </row>
    <row r="151" spans="1:15" x14ac:dyDescent="0.2">
      <c r="A151" s="23">
        <v>2510</v>
      </c>
      <c r="B151" s="32" t="s">
        <v>103</v>
      </c>
      <c r="C151" s="490">
        <f>SUM(C152:C158)</f>
        <v>866051.69000000006</v>
      </c>
      <c r="D151" s="490">
        <v>910688.74</v>
      </c>
      <c r="E151" s="490">
        <f>SUM(E152:E158)</f>
        <v>866051.69000000006</v>
      </c>
      <c r="F151" s="490">
        <v>910688.74</v>
      </c>
      <c r="G151" s="490">
        <v>909479.44000000006</v>
      </c>
      <c r="H151" s="490">
        <f t="shared" si="19"/>
        <v>-1209.2999999999302</v>
      </c>
      <c r="I151" s="496">
        <f t="shared" si="11"/>
        <v>-1.3278960712745061E-3</v>
      </c>
      <c r="J151" s="492"/>
      <c r="K151" s="490">
        <f t="shared" si="20"/>
        <v>43427.75</v>
      </c>
      <c r="L151" s="492">
        <f t="shared" si="21"/>
        <v>5.0144524283533234E-2</v>
      </c>
      <c r="M151" s="492"/>
      <c r="N151" s="1">
        <v>0.92</v>
      </c>
      <c r="O151" s="1">
        <f t="shared" si="13"/>
        <v>836721.08480000007</v>
      </c>
    </row>
    <row r="152" spans="1:15" ht="107.25" customHeight="1" x14ac:dyDescent="0.2">
      <c r="A152" s="25">
        <v>2512</v>
      </c>
      <c r="B152" s="478" t="s">
        <v>104</v>
      </c>
      <c r="C152" s="486">
        <v>848179.52</v>
      </c>
      <c r="D152" s="486">
        <v>892747.0199999999</v>
      </c>
      <c r="E152" s="486">
        <v>848179.52</v>
      </c>
      <c r="F152" s="486">
        <v>892747.0199999999</v>
      </c>
      <c r="G152" s="500">
        <v>891679.48</v>
      </c>
      <c r="H152" s="88">
        <f t="shared" si="19"/>
        <v>-1067.5399999999208</v>
      </c>
      <c r="I152" s="496">
        <f t="shared" si="11"/>
        <v>-1.1957922861505837E-3</v>
      </c>
      <c r="J152" s="502"/>
      <c r="K152" s="490">
        <f t="shared" si="20"/>
        <v>43499.959999999963</v>
      </c>
      <c r="L152" s="492">
        <f t="shared" si="21"/>
        <v>5.1286265435883154E-2</v>
      </c>
      <c r="M152" s="671" t="s">
        <v>958</v>
      </c>
      <c r="N152" s="1">
        <v>0.92</v>
      </c>
      <c r="O152" s="1">
        <f t="shared" si="13"/>
        <v>820345.12160000007</v>
      </c>
    </row>
    <row r="153" spans="1:15" ht="22.5" x14ac:dyDescent="0.2">
      <c r="A153" s="25">
        <v>2513</v>
      </c>
      <c r="B153" s="478" t="s">
        <v>105</v>
      </c>
      <c r="C153" s="486">
        <f>8961.89+2644.1</f>
        <v>11605.99</v>
      </c>
      <c r="D153" s="486">
        <v>11606</v>
      </c>
      <c r="E153" s="486">
        <f>8961.89+2644.1</f>
        <v>11605.99</v>
      </c>
      <c r="F153" s="486">
        <v>11606</v>
      </c>
      <c r="G153" s="500">
        <v>11605.99</v>
      </c>
      <c r="H153" s="88">
        <f t="shared" si="19"/>
        <v>-1.0000000000218279E-2</v>
      </c>
      <c r="I153" s="496">
        <f t="shared" si="11"/>
        <v>-8.6162329831279323E-7</v>
      </c>
      <c r="J153" s="502"/>
      <c r="K153" s="490">
        <f t="shared" si="20"/>
        <v>0</v>
      </c>
      <c r="L153" s="492">
        <f t="shared" si="21"/>
        <v>0</v>
      </c>
      <c r="M153" s="502"/>
      <c r="N153" s="1">
        <v>0.92</v>
      </c>
      <c r="O153" s="1">
        <f t="shared" si="13"/>
        <v>10677.5108</v>
      </c>
    </row>
    <row r="154" spans="1:15" s="3" customFormat="1" ht="22.5" hidden="1" x14ac:dyDescent="0.2">
      <c r="A154" s="25">
        <v>2514</v>
      </c>
      <c r="B154" s="478" t="s">
        <v>106</v>
      </c>
      <c r="C154" s="486"/>
      <c r="D154" s="486">
        <v>0</v>
      </c>
      <c r="E154" s="486"/>
      <c r="F154" s="486">
        <v>0</v>
      </c>
      <c r="G154" s="500">
        <v>0</v>
      </c>
      <c r="H154" s="88">
        <f t="shared" si="19"/>
        <v>0</v>
      </c>
      <c r="I154" s="496" t="str">
        <f t="shared" si="11"/>
        <v>-</v>
      </c>
      <c r="J154" s="493"/>
      <c r="K154" s="490">
        <f t="shared" si="20"/>
        <v>0</v>
      </c>
      <c r="L154" s="492" t="str">
        <f t="shared" si="21"/>
        <v>-</v>
      </c>
      <c r="M154" s="493"/>
      <c r="N154" s="1">
        <v>0.92</v>
      </c>
      <c r="O154" s="1">
        <f t="shared" si="13"/>
        <v>0</v>
      </c>
    </row>
    <row r="155" spans="1:15" ht="56.25" x14ac:dyDescent="0.2">
      <c r="A155" s="25">
        <v>2515</v>
      </c>
      <c r="B155" s="478" t="s">
        <v>107</v>
      </c>
      <c r="C155" s="486">
        <v>3766.76</v>
      </c>
      <c r="D155" s="486">
        <v>3695.12</v>
      </c>
      <c r="E155" s="486">
        <v>3766.76</v>
      </c>
      <c r="F155" s="486">
        <v>3695.12</v>
      </c>
      <c r="G155" s="500">
        <v>3376.97</v>
      </c>
      <c r="H155" s="88">
        <f t="shared" si="19"/>
        <v>-318.15000000000009</v>
      </c>
      <c r="I155" s="496">
        <f t="shared" si="11"/>
        <v>-8.6100045465370575E-2</v>
      </c>
      <c r="J155" s="667" t="s">
        <v>985</v>
      </c>
      <c r="K155" s="490">
        <f t="shared" si="20"/>
        <v>-389.79000000000042</v>
      </c>
      <c r="L155" s="492">
        <f t="shared" si="21"/>
        <v>-0.1034815066529326</v>
      </c>
      <c r="M155" s="667" t="s">
        <v>986</v>
      </c>
      <c r="N155" s="1">
        <v>0.92</v>
      </c>
      <c r="O155" s="1">
        <f t="shared" si="13"/>
        <v>3106.8123999999998</v>
      </c>
    </row>
    <row r="156" spans="1:15" ht="22.5" x14ac:dyDescent="0.2">
      <c r="A156" s="25">
        <v>2516</v>
      </c>
      <c r="B156" s="478" t="s">
        <v>200</v>
      </c>
      <c r="C156" s="486"/>
      <c r="D156" s="486">
        <v>0</v>
      </c>
      <c r="E156" s="486"/>
      <c r="F156" s="486">
        <v>0</v>
      </c>
      <c r="G156" s="500">
        <v>0</v>
      </c>
      <c r="H156" s="88">
        <f t="shared" si="19"/>
        <v>0</v>
      </c>
      <c r="I156" s="496" t="str">
        <f t="shared" si="11"/>
        <v>-</v>
      </c>
      <c r="J156" s="498"/>
      <c r="K156" s="490">
        <f t="shared" si="20"/>
        <v>0</v>
      </c>
      <c r="L156" s="492" t="str">
        <f t="shared" si="21"/>
        <v>-</v>
      </c>
      <c r="M156" s="493"/>
      <c r="N156" s="1">
        <v>0.92</v>
      </c>
      <c r="O156" s="1">
        <f t="shared" si="13"/>
        <v>0</v>
      </c>
    </row>
    <row r="157" spans="1:15" ht="56.25" x14ac:dyDescent="0.2">
      <c r="A157" s="9">
        <v>2518</v>
      </c>
      <c r="B157" s="33" t="s">
        <v>108</v>
      </c>
      <c r="C157" s="487">
        <v>2499.42</v>
      </c>
      <c r="D157" s="487">
        <v>2636.64</v>
      </c>
      <c r="E157" s="487">
        <v>2499.42</v>
      </c>
      <c r="F157" s="487">
        <v>2636.64</v>
      </c>
      <c r="G157" s="500">
        <v>2817</v>
      </c>
      <c r="H157" s="88">
        <f t="shared" si="19"/>
        <v>180.36000000000013</v>
      </c>
      <c r="I157" s="496">
        <f t="shared" si="11"/>
        <v>6.8405243036592081E-2</v>
      </c>
      <c r="J157" s="667" t="s">
        <v>960</v>
      </c>
      <c r="K157" s="490">
        <f t="shared" si="20"/>
        <v>317.57999999999993</v>
      </c>
      <c r="L157" s="492">
        <f t="shared" si="21"/>
        <v>0.12706147826295697</v>
      </c>
      <c r="M157" s="667" t="s">
        <v>959</v>
      </c>
      <c r="N157" s="1">
        <v>0.92</v>
      </c>
      <c r="O157" s="1">
        <f t="shared" si="13"/>
        <v>2591.6400000000003</v>
      </c>
    </row>
    <row r="158" spans="1:15" s="2" customFormat="1" x14ac:dyDescent="0.2">
      <c r="A158" s="25">
        <v>2519</v>
      </c>
      <c r="B158" s="478" t="s">
        <v>109</v>
      </c>
      <c r="C158" s="486"/>
      <c r="D158" s="486">
        <v>3.96</v>
      </c>
      <c r="E158" s="486"/>
      <c r="F158" s="486">
        <v>3.96</v>
      </c>
      <c r="G158" s="500">
        <v>0</v>
      </c>
      <c r="H158" s="88">
        <f t="shared" si="19"/>
        <v>-3.96</v>
      </c>
      <c r="I158" s="496">
        <f t="shared" si="11"/>
        <v>-1</v>
      </c>
      <c r="J158" s="502"/>
      <c r="K158" s="490">
        <f t="shared" si="20"/>
        <v>0</v>
      </c>
      <c r="L158" s="492" t="str">
        <f t="shared" si="21"/>
        <v>-</v>
      </c>
      <c r="M158" s="502"/>
      <c r="N158" s="1">
        <v>0.92</v>
      </c>
      <c r="O158" s="1">
        <f t="shared" si="13"/>
        <v>0</v>
      </c>
    </row>
    <row r="159" spans="1:15" hidden="1" x14ac:dyDescent="0.2">
      <c r="A159" s="28">
        <v>2520</v>
      </c>
      <c r="B159" s="480" t="s">
        <v>201</v>
      </c>
      <c r="C159" s="488">
        <v>0</v>
      </c>
      <c r="D159" s="488">
        <v>0</v>
      </c>
      <c r="E159" s="488">
        <v>0</v>
      </c>
      <c r="F159" s="488">
        <v>0</v>
      </c>
      <c r="G159" s="485">
        <v>0</v>
      </c>
      <c r="H159" s="147">
        <f t="shared" si="19"/>
        <v>0</v>
      </c>
      <c r="I159" s="496" t="str">
        <f t="shared" si="11"/>
        <v>-</v>
      </c>
      <c r="J159" s="496"/>
      <c r="K159" s="490">
        <f t="shared" si="20"/>
        <v>0</v>
      </c>
      <c r="L159" s="492" t="str">
        <f t="shared" si="21"/>
        <v>-</v>
      </c>
      <c r="M159" s="496"/>
      <c r="N159" s="1">
        <v>0.92</v>
      </c>
      <c r="O159" s="1">
        <f t="shared" si="13"/>
        <v>0</v>
      </c>
    </row>
    <row r="160" spans="1:15" ht="22.5" hidden="1" x14ac:dyDescent="0.2">
      <c r="A160" s="28">
        <v>2800</v>
      </c>
      <c r="B160" s="36" t="s">
        <v>110</v>
      </c>
      <c r="C160" s="80">
        <v>0</v>
      </c>
      <c r="D160" s="80">
        <v>0</v>
      </c>
      <c r="E160" s="80">
        <v>0</v>
      </c>
      <c r="F160" s="80">
        <v>0</v>
      </c>
      <c r="G160" s="485">
        <v>0</v>
      </c>
      <c r="H160" s="147">
        <f t="shared" si="19"/>
        <v>0</v>
      </c>
      <c r="I160" s="496" t="str">
        <f t="shared" si="11"/>
        <v>-</v>
      </c>
      <c r="J160" s="496"/>
      <c r="K160" s="490">
        <f t="shared" si="20"/>
        <v>0</v>
      </c>
      <c r="L160" s="492" t="str">
        <f t="shared" si="21"/>
        <v>-</v>
      </c>
      <c r="M160" s="496"/>
      <c r="N160" s="1">
        <v>0.92</v>
      </c>
      <c r="O160" s="1">
        <f t="shared" si="13"/>
        <v>0</v>
      </c>
    </row>
    <row r="161" spans="1:15" hidden="1" x14ac:dyDescent="0.2">
      <c r="A161" s="23">
        <v>4000</v>
      </c>
      <c r="B161" s="472" t="s">
        <v>111</v>
      </c>
      <c r="C161" s="485">
        <f>C162+C165+C169</f>
        <v>0</v>
      </c>
      <c r="D161" s="485">
        <v>0</v>
      </c>
      <c r="E161" s="485">
        <f>E162+E165+E169</f>
        <v>0</v>
      </c>
      <c r="F161" s="485">
        <v>0</v>
      </c>
      <c r="G161" s="485">
        <v>0</v>
      </c>
      <c r="H161" s="490">
        <f t="shared" si="19"/>
        <v>0</v>
      </c>
      <c r="I161" s="496" t="str">
        <f t="shared" si="11"/>
        <v>-</v>
      </c>
      <c r="J161" s="492"/>
      <c r="K161" s="490">
        <f t="shared" si="20"/>
        <v>0</v>
      </c>
      <c r="L161" s="492" t="str">
        <f t="shared" si="21"/>
        <v>-</v>
      </c>
      <c r="M161" s="492"/>
      <c r="N161" s="1">
        <v>0.92</v>
      </c>
      <c r="O161" s="1">
        <f t="shared" si="13"/>
        <v>0</v>
      </c>
    </row>
    <row r="162" spans="1:15" ht="22.5" hidden="1" x14ac:dyDescent="0.2">
      <c r="A162" s="37">
        <v>4100</v>
      </c>
      <c r="B162" s="477" t="s">
        <v>112</v>
      </c>
      <c r="C162" s="485">
        <f>SUM(C163:C164)</f>
        <v>0</v>
      </c>
      <c r="D162" s="485">
        <v>0</v>
      </c>
      <c r="E162" s="485">
        <f>SUM(E163:E164)</f>
        <v>0</v>
      </c>
      <c r="F162" s="485">
        <v>0</v>
      </c>
      <c r="G162" s="485">
        <v>0</v>
      </c>
      <c r="H162" s="490">
        <f t="shared" si="19"/>
        <v>0</v>
      </c>
      <c r="I162" s="496" t="str">
        <f t="shared" ref="I162:I201" si="23">IFERROR(H162/F162,"-")</f>
        <v>-</v>
      </c>
      <c r="J162" s="492"/>
      <c r="K162" s="490">
        <f t="shared" si="20"/>
        <v>0</v>
      </c>
      <c r="L162" s="492" t="str">
        <f t="shared" si="21"/>
        <v>-</v>
      </c>
      <c r="M162" s="492"/>
      <c r="N162" s="1">
        <v>0.92</v>
      </c>
      <c r="O162" s="1">
        <f t="shared" si="13"/>
        <v>0</v>
      </c>
    </row>
    <row r="163" spans="1:15" ht="22.5" hidden="1" x14ac:dyDescent="0.2">
      <c r="A163" s="38">
        <v>4110</v>
      </c>
      <c r="B163" s="478" t="s">
        <v>476</v>
      </c>
      <c r="C163" s="486">
        <v>0</v>
      </c>
      <c r="D163" s="486">
        <v>0</v>
      </c>
      <c r="E163" s="486">
        <v>0</v>
      </c>
      <c r="F163" s="486">
        <v>0</v>
      </c>
      <c r="G163" s="500">
        <v>0</v>
      </c>
      <c r="H163" s="88">
        <f t="shared" si="19"/>
        <v>0</v>
      </c>
      <c r="I163" s="496" t="str">
        <f t="shared" si="23"/>
        <v>-</v>
      </c>
      <c r="J163" s="493"/>
      <c r="K163" s="490">
        <f t="shared" si="20"/>
        <v>0</v>
      </c>
      <c r="L163" s="492" t="str">
        <f t="shared" si="21"/>
        <v>-</v>
      </c>
      <c r="M163" s="493"/>
      <c r="N163" s="1">
        <v>0.92</v>
      </c>
      <c r="O163" s="1">
        <f t="shared" si="13"/>
        <v>0</v>
      </c>
    </row>
    <row r="164" spans="1:15" ht="22.5" hidden="1" x14ac:dyDescent="0.2">
      <c r="A164" s="38">
        <v>4130</v>
      </c>
      <c r="B164" s="478" t="s">
        <v>113</v>
      </c>
      <c r="C164" s="486">
        <v>0</v>
      </c>
      <c r="D164" s="486">
        <v>0</v>
      </c>
      <c r="E164" s="486">
        <v>0</v>
      </c>
      <c r="F164" s="486">
        <v>0</v>
      </c>
      <c r="G164" s="500">
        <v>0</v>
      </c>
      <c r="H164" s="88">
        <f t="shared" si="19"/>
        <v>0</v>
      </c>
      <c r="I164" s="496" t="str">
        <f t="shared" si="23"/>
        <v>-</v>
      </c>
      <c r="J164" s="493"/>
      <c r="K164" s="490">
        <f t="shared" si="20"/>
        <v>0</v>
      </c>
      <c r="L164" s="492" t="str">
        <f t="shared" si="21"/>
        <v>-</v>
      </c>
      <c r="M164" s="493"/>
      <c r="N164" s="1">
        <v>0.92</v>
      </c>
      <c r="O164" s="1">
        <f t="shared" si="13"/>
        <v>0</v>
      </c>
    </row>
    <row r="165" spans="1:15" hidden="1" x14ac:dyDescent="0.2">
      <c r="A165" s="37">
        <v>4200</v>
      </c>
      <c r="B165" s="32" t="s">
        <v>114</v>
      </c>
      <c r="C165" s="490">
        <f>SUM(C166:C168)</f>
        <v>0</v>
      </c>
      <c r="D165" s="490">
        <v>0</v>
      </c>
      <c r="E165" s="490">
        <f>SUM(E166:E168)</f>
        <v>0</v>
      </c>
      <c r="F165" s="490">
        <v>0</v>
      </c>
      <c r="G165" s="490">
        <v>0</v>
      </c>
      <c r="H165" s="490">
        <f t="shared" si="19"/>
        <v>0</v>
      </c>
      <c r="I165" s="496" t="str">
        <f t="shared" si="23"/>
        <v>-</v>
      </c>
      <c r="J165" s="492"/>
      <c r="K165" s="490">
        <f t="shared" si="20"/>
        <v>0</v>
      </c>
      <c r="L165" s="492" t="str">
        <f t="shared" si="21"/>
        <v>-</v>
      </c>
      <c r="M165" s="492"/>
      <c r="N165" s="1">
        <v>0.92</v>
      </c>
      <c r="O165" s="1">
        <f t="shared" si="13"/>
        <v>0</v>
      </c>
    </row>
    <row r="166" spans="1:15" s="40" customFormat="1" ht="22.5" hidden="1" x14ac:dyDescent="0.2">
      <c r="A166" s="38">
        <v>4230</v>
      </c>
      <c r="B166" s="478" t="s">
        <v>115</v>
      </c>
      <c r="C166" s="486">
        <v>0</v>
      </c>
      <c r="D166" s="486">
        <v>0</v>
      </c>
      <c r="E166" s="486">
        <v>0</v>
      </c>
      <c r="F166" s="486">
        <v>0</v>
      </c>
      <c r="G166" s="500">
        <v>0</v>
      </c>
      <c r="H166" s="88">
        <f t="shared" si="19"/>
        <v>0</v>
      </c>
      <c r="I166" s="496" t="str">
        <f t="shared" si="23"/>
        <v>-</v>
      </c>
      <c r="J166" s="493"/>
      <c r="K166" s="490">
        <f t="shared" si="20"/>
        <v>0</v>
      </c>
      <c r="L166" s="492" t="str">
        <f t="shared" si="21"/>
        <v>-</v>
      </c>
      <c r="M166" s="493"/>
      <c r="N166" s="1">
        <v>0.92</v>
      </c>
      <c r="O166" s="1">
        <f t="shared" ref="O166:O202" si="24">G166*N166</f>
        <v>0</v>
      </c>
    </row>
    <row r="167" spans="1:15" s="3" customFormat="1" ht="22.5" hidden="1" x14ac:dyDescent="0.2">
      <c r="A167" s="38">
        <v>4240</v>
      </c>
      <c r="B167" s="476" t="s">
        <v>202</v>
      </c>
      <c r="C167" s="486">
        <v>0</v>
      </c>
      <c r="D167" s="486">
        <v>0</v>
      </c>
      <c r="E167" s="486">
        <v>0</v>
      </c>
      <c r="F167" s="486">
        <v>0</v>
      </c>
      <c r="G167" s="500">
        <v>0</v>
      </c>
      <c r="H167" s="88">
        <f t="shared" si="19"/>
        <v>0</v>
      </c>
      <c r="I167" s="496" t="str">
        <f t="shared" si="23"/>
        <v>-</v>
      </c>
      <c r="J167" s="493"/>
      <c r="K167" s="490">
        <f t="shared" si="20"/>
        <v>0</v>
      </c>
      <c r="L167" s="492" t="str">
        <f t="shared" si="21"/>
        <v>-</v>
      </c>
      <c r="M167" s="493"/>
      <c r="N167" s="1">
        <v>0.92</v>
      </c>
      <c r="O167" s="1">
        <f t="shared" si="24"/>
        <v>0</v>
      </c>
    </row>
    <row r="168" spans="1:15" s="3" customFormat="1" hidden="1" x14ac:dyDescent="0.2">
      <c r="A168" s="38">
        <v>4250</v>
      </c>
      <c r="B168" s="39" t="s">
        <v>203</v>
      </c>
      <c r="C168" s="501">
        <v>0</v>
      </c>
      <c r="D168" s="501">
        <v>0</v>
      </c>
      <c r="E168" s="501">
        <v>0</v>
      </c>
      <c r="F168" s="501">
        <v>0</v>
      </c>
      <c r="G168" s="683">
        <v>0</v>
      </c>
      <c r="H168" s="88">
        <f t="shared" si="19"/>
        <v>0</v>
      </c>
      <c r="I168" s="496" t="str">
        <f t="shared" si="23"/>
        <v>-</v>
      </c>
      <c r="J168" s="493"/>
      <c r="K168" s="490">
        <f t="shared" si="20"/>
        <v>0</v>
      </c>
      <c r="L168" s="492" t="str">
        <f t="shared" si="21"/>
        <v>-</v>
      </c>
      <c r="M168" s="493"/>
      <c r="N168" s="1">
        <v>0.92</v>
      </c>
      <c r="O168" s="1">
        <f t="shared" si="24"/>
        <v>0</v>
      </c>
    </row>
    <row r="169" spans="1:15" hidden="1" x14ac:dyDescent="0.2">
      <c r="A169" s="23">
        <v>4300</v>
      </c>
      <c r="B169" s="477" t="s">
        <v>116</v>
      </c>
      <c r="C169" s="485">
        <f>SUM(C170:C171)</f>
        <v>0</v>
      </c>
      <c r="D169" s="485">
        <v>0</v>
      </c>
      <c r="E169" s="485">
        <f>SUM(E170:E171)</f>
        <v>0</v>
      </c>
      <c r="F169" s="485">
        <v>0</v>
      </c>
      <c r="G169" s="485">
        <v>0</v>
      </c>
      <c r="H169" s="490">
        <f t="shared" si="19"/>
        <v>0</v>
      </c>
      <c r="I169" s="496" t="str">
        <f t="shared" si="23"/>
        <v>-</v>
      </c>
      <c r="J169" s="492"/>
      <c r="K169" s="490">
        <f t="shared" si="20"/>
        <v>0</v>
      </c>
      <c r="L169" s="492" t="str">
        <f t="shared" si="21"/>
        <v>-</v>
      </c>
      <c r="M169" s="492"/>
      <c r="N169" s="1">
        <v>0.92</v>
      </c>
      <c r="O169" s="1">
        <f t="shared" si="24"/>
        <v>0</v>
      </c>
    </row>
    <row r="170" spans="1:15" hidden="1" x14ac:dyDescent="0.2">
      <c r="A170" s="25">
        <v>4310</v>
      </c>
      <c r="B170" s="478" t="s">
        <v>117</v>
      </c>
      <c r="C170" s="486">
        <v>0</v>
      </c>
      <c r="D170" s="486">
        <v>0</v>
      </c>
      <c r="E170" s="486">
        <v>0</v>
      </c>
      <c r="F170" s="486">
        <v>0</v>
      </c>
      <c r="G170" s="500">
        <v>0</v>
      </c>
      <c r="H170" s="88">
        <f t="shared" si="19"/>
        <v>0</v>
      </c>
      <c r="I170" s="496" t="str">
        <f t="shared" si="23"/>
        <v>-</v>
      </c>
      <c r="J170" s="493"/>
      <c r="K170" s="490">
        <f t="shared" si="20"/>
        <v>0</v>
      </c>
      <c r="L170" s="492" t="str">
        <f t="shared" si="21"/>
        <v>-</v>
      </c>
      <c r="M170" s="493"/>
      <c r="N170" s="1">
        <v>0.92</v>
      </c>
      <c r="O170" s="1">
        <f t="shared" si="24"/>
        <v>0</v>
      </c>
    </row>
    <row r="171" spans="1:15" s="3" customFormat="1" hidden="1" x14ac:dyDescent="0.2">
      <c r="A171" s="9">
        <v>4340</v>
      </c>
      <c r="B171" s="33" t="s">
        <v>204</v>
      </c>
      <c r="C171" s="487">
        <v>0</v>
      </c>
      <c r="D171" s="487">
        <v>0</v>
      </c>
      <c r="E171" s="487">
        <v>0</v>
      </c>
      <c r="F171" s="487">
        <v>0</v>
      </c>
      <c r="G171" s="500">
        <v>0</v>
      </c>
      <c r="H171" s="88">
        <f t="shared" si="19"/>
        <v>0</v>
      </c>
      <c r="I171" s="496" t="str">
        <f t="shared" si="23"/>
        <v>-</v>
      </c>
      <c r="J171" s="493"/>
      <c r="K171" s="490">
        <f t="shared" si="20"/>
        <v>0</v>
      </c>
      <c r="L171" s="492" t="str">
        <f t="shared" si="21"/>
        <v>-</v>
      </c>
      <c r="M171" s="493"/>
      <c r="N171" s="1">
        <v>0.92</v>
      </c>
      <c r="O171" s="1">
        <f t="shared" si="24"/>
        <v>0</v>
      </c>
    </row>
    <row r="172" spans="1:15" s="3" customFormat="1" x14ac:dyDescent="0.2">
      <c r="A172" s="23" t="s">
        <v>118</v>
      </c>
      <c r="B172" s="11" t="s">
        <v>119</v>
      </c>
      <c r="C172" s="485">
        <f t="shared" ref="C172:E172" si="25">C34</f>
        <v>15982732.27</v>
      </c>
      <c r="D172" s="485">
        <v>17785968.45303905</v>
      </c>
      <c r="E172" s="485">
        <f t="shared" si="25"/>
        <v>15982732.27</v>
      </c>
      <c r="F172" s="485">
        <v>17785968.45303905</v>
      </c>
      <c r="G172" s="485">
        <v>17553503.5</v>
      </c>
      <c r="H172" s="490">
        <f t="shared" si="19"/>
        <v>-232464.9530390501</v>
      </c>
      <c r="I172" s="496">
        <f t="shared" si="23"/>
        <v>-1.3070131865624068E-2</v>
      </c>
      <c r="J172" s="492"/>
      <c r="K172" s="490">
        <f t="shared" si="20"/>
        <v>1570771.2300000004</v>
      </c>
      <c r="L172" s="492">
        <f t="shared" si="21"/>
        <v>9.8279268116652274E-2</v>
      </c>
      <c r="M172" s="492"/>
      <c r="N172" s="1">
        <v>0.92</v>
      </c>
      <c r="O172" s="1">
        <f t="shared" si="24"/>
        <v>16149223.220000001</v>
      </c>
    </row>
    <row r="173" spans="1:15" s="3" customFormat="1" x14ac:dyDescent="0.2">
      <c r="A173" s="23" t="s">
        <v>120</v>
      </c>
      <c r="B173" s="11" t="s">
        <v>473</v>
      </c>
      <c r="C173" s="485">
        <f t="shared" ref="C173:E173" si="26">C3-C172</f>
        <v>978115.85000000149</v>
      </c>
      <c r="D173" s="485">
        <v>868204.26696095127</v>
      </c>
      <c r="E173" s="485">
        <f t="shared" si="26"/>
        <v>978115.85000000149</v>
      </c>
      <c r="F173" s="485">
        <v>868204.26696095127</v>
      </c>
      <c r="G173" s="485">
        <v>1635697.4300000004</v>
      </c>
      <c r="H173" s="490">
        <f t="shared" si="19"/>
        <v>767493.16303904913</v>
      </c>
      <c r="I173" s="496">
        <f t="shared" si="23"/>
        <v>0.88400068076786842</v>
      </c>
      <c r="J173" s="492"/>
      <c r="K173" s="490">
        <f t="shared" si="20"/>
        <v>657581.57999999891</v>
      </c>
      <c r="L173" s="492">
        <f t="shared" si="21"/>
        <v>0.6722941663812092</v>
      </c>
      <c r="M173" s="492"/>
      <c r="N173" s="1">
        <v>0.92</v>
      </c>
      <c r="O173" s="1">
        <f t="shared" si="24"/>
        <v>1504841.6356000004</v>
      </c>
    </row>
    <row r="174" spans="1:15" s="3" customFormat="1" x14ac:dyDescent="0.2">
      <c r="A174" s="41">
        <v>5000</v>
      </c>
      <c r="B174" s="42" t="s">
        <v>121</v>
      </c>
      <c r="C174" s="78">
        <f>C175+C176</f>
        <v>692628.27</v>
      </c>
      <c r="D174" s="78">
        <v>710090.30999999982</v>
      </c>
      <c r="E174" s="78">
        <f>E175+E176</f>
        <v>692628.27</v>
      </c>
      <c r="F174" s="78">
        <v>710090.30999999982</v>
      </c>
      <c r="G174" s="78">
        <v>728803.53</v>
      </c>
      <c r="H174" s="490">
        <f t="shared" si="19"/>
        <v>18713.220000000205</v>
      </c>
      <c r="I174" s="496">
        <f t="shared" si="23"/>
        <v>2.6353295822330276E-2</v>
      </c>
      <c r="J174" s="492"/>
      <c r="K174" s="490">
        <f t="shared" si="20"/>
        <v>36175.260000000009</v>
      </c>
      <c r="L174" s="492">
        <f t="shared" si="21"/>
        <v>5.2228968361340507E-2</v>
      </c>
      <c r="M174" s="492"/>
      <c r="N174" s="1">
        <v>0.92</v>
      </c>
      <c r="O174" s="1">
        <f t="shared" si="24"/>
        <v>670499.2476</v>
      </c>
    </row>
    <row r="175" spans="1:15" s="3" customFormat="1" ht="45" x14ac:dyDescent="0.2">
      <c r="A175" s="150">
        <v>5010</v>
      </c>
      <c r="B175" s="19" t="s">
        <v>122</v>
      </c>
      <c r="C175" s="486">
        <v>22384.38</v>
      </c>
      <c r="D175" s="486">
        <v>24707.52</v>
      </c>
      <c r="E175" s="486">
        <v>22384.38</v>
      </c>
      <c r="F175" s="486">
        <v>24707.52</v>
      </c>
      <c r="G175" s="500">
        <v>24797.73</v>
      </c>
      <c r="H175" s="88">
        <f t="shared" si="19"/>
        <v>90.209999999999127</v>
      </c>
      <c r="I175" s="496">
        <f t="shared" si="23"/>
        <v>3.6511151260830359E-3</v>
      </c>
      <c r="J175" s="502"/>
      <c r="K175" s="490">
        <f t="shared" si="20"/>
        <v>2413.3499999999985</v>
      </c>
      <c r="L175" s="492">
        <f t="shared" si="21"/>
        <v>0.10781402031237847</v>
      </c>
      <c r="M175" s="667" t="s">
        <v>979</v>
      </c>
      <c r="N175" s="1">
        <v>0.92</v>
      </c>
      <c r="O175" s="1">
        <f t="shared" si="24"/>
        <v>22813.911599999999</v>
      </c>
    </row>
    <row r="176" spans="1:15" s="3" customFormat="1" ht="67.5" x14ac:dyDescent="0.2">
      <c r="A176" s="143">
        <v>5020</v>
      </c>
      <c r="B176" s="472" t="s">
        <v>123</v>
      </c>
      <c r="C176" s="485">
        <v>670243.89</v>
      </c>
      <c r="D176" s="485">
        <v>685382.79</v>
      </c>
      <c r="E176" s="485">
        <v>670243.89</v>
      </c>
      <c r="F176" s="485">
        <v>685382.79</v>
      </c>
      <c r="G176" s="485">
        <v>704005.8</v>
      </c>
      <c r="H176" s="490">
        <f t="shared" si="19"/>
        <v>18623.010000000009</v>
      </c>
      <c r="I176" s="496">
        <f t="shared" si="23"/>
        <v>2.7171691894977416E-2</v>
      </c>
      <c r="J176" s="492"/>
      <c r="K176" s="490">
        <f t="shared" si="20"/>
        <v>33761.910000000033</v>
      </c>
      <c r="L176" s="492">
        <f t="shared" si="21"/>
        <v>5.0372574078967031E-2</v>
      </c>
      <c r="M176" s="672" t="s">
        <v>978</v>
      </c>
      <c r="N176" s="1">
        <v>0.92</v>
      </c>
      <c r="O176" s="1">
        <f t="shared" si="24"/>
        <v>647685.33600000013</v>
      </c>
    </row>
    <row r="177" spans="1:15" ht="22.5" hidden="1" x14ac:dyDescent="0.2">
      <c r="A177" s="43">
        <v>5021</v>
      </c>
      <c r="B177" s="15" t="s">
        <v>124</v>
      </c>
      <c r="C177" s="486">
        <v>0</v>
      </c>
      <c r="D177" s="486">
        <v>0</v>
      </c>
      <c r="E177" s="486">
        <v>0</v>
      </c>
      <c r="F177" s="486">
        <v>0</v>
      </c>
      <c r="G177" s="500">
        <v>0</v>
      </c>
      <c r="H177" s="88">
        <f t="shared" si="19"/>
        <v>0</v>
      </c>
      <c r="I177" s="496" t="str">
        <f t="shared" si="23"/>
        <v>-</v>
      </c>
      <c r="J177" s="493"/>
      <c r="K177" s="490">
        <f t="shared" si="20"/>
        <v>0</v>
      </c>
      <c r="L177" s="492" t="str">
        <f t="shared" si="21"/>
        <v>-</v>
      </c>
      <c r="M177" s="493"/>
      <c r="N177" s="1">
        <v>0.92</v>
      </c>
      <c r="O177" s="1">
        <f t="shared" si="24"/>
        <v>0</v>
      </c>
    </row>
    <row r="178" spans="1:15" s="3" customFormat="1" hidden="1" x14ac:dyDescent="0.2">
      <c r="A178" s="43">
        <v>5022</v>
      </c>
      <c r="B178" s="15" t="s">
        <v>125</v>
      </c>
      <c r="C178" s="486">
        <v>0</v>
      </c>
      <c r="D178" s="486">
        <v>0</v>
      </c>
      <c r="E178" s="486">
        <v>0</v>
      </c>
      <c r="F178" s="486">
        <v>0</v>
      </c>
      <c r="G178" s="500">
        <v>0</v>
      </c>
      <c r="H178" s="88">
        <f t="shared" si="19"/>
        <v>0</v>
      </c>
      <c r="I178" s="496" t="str">
        <f t="shared" si="23"/>
        <v>-</v>
      </c>
      <c r="J178" s="493"/>
      <c r="K178" s="490">
        <f t="shared" si="20"/>
        <v>0</v>
      </c>
      <c r="L178" s="492" t="str">
        <f t="shared" si="21"/>
        <v>-</v>
      </c>
      <c r="M178" s="493"/>
      <c r="N178" s="1">
        <v>0.92</v>
      </c>
      <c r="O178" s="1">
        <f t="shared" si="24"/>
        <v>0</v>
      </c>
    </row>
    <row r="179" spans="1:15" s="3" customFormat="1" ht="22.5" hidden="1" x14ac:dyDescent="0.2">
      <c r="A179" s="43">
        <v>5023</v>
      </c>
      <c r="B179" s="15" t="s">
        <v>126</v>
      </c>
      <c r="C179" s="486">
        <v>0</v>
      </c>
      <c r="D179" s="486">
        <v>0</v>
      </c>
      <c r="E179" s="486">
        <v>0</v>
      </c>
      <c r="F179" s="486">
        <v>0</v>
      </c>
      <c r="G179" s="500">
        <v>0</v>
      </c>
      <c r="H179" s="88">
        <f t="shared" si="19"/>
        <v>0</v>
      </c>
      <c r="I179" s="496" t="str">
        <f t="shared" si="23"/>
        <v>-</v>
      </c>
      <c r="J179" s="493"/>
      <c r="K179" s="490">
        <f t="shared" si="20"/>
        <v>0</v>
      </c>
      <c r="L179" s="492" t="str">
        <f t="shared" si="21"/>
        <v>-</v>
      </c>
      <c r="M179" s="493"/>
      <c r="N179" s="1">
        <v>0.92</v>
      </c>
      <c r="O179" s="1">
        <f t="shared" si="24"/>
        <v>0</v>
      </c>
    </row>
    <row r="180" spans="1:15" s="3" customFormat="1" ht="22.5" hidden="1" x14ac:dyDescent="0.2">
      <c r="A180" s="43">
        <v>5024</v>
      </c>
      <c r="B180" s="15" t="s">
        <v>478</v>
      </c>
      <c r="C180" s="486">
        <v>0</v>
      </c>
      <c r="D180" s="486">
        <v>0</v>
      </c>
      <c r="E180" s="486">
        <v>0</v>
      </c>
      <c r="F180" s="486">
        <v>0</v>
      </c>
      <c r="G180" s="500">
        <v>0</v>
      </c>
      <c r="H180" s="88">
        <f t="shared" si="19"/>
        <v>0</v>
      </c>
      <c r="I180" s="496" t="str">
        <f t="shared" si="23"/>
        <v>-</v>
      </c>
      <c r="J180" s="493"/>
      <c r="K180" s="490">
        <f t="shared" si="20"/>
        <v>0</v>
      </c>
      <c r="L180" s="492" t="str">
        <f t="shared" si="21"/>
        <v>-</v>
      </c>
      <c r="M180" s="493"/>
      <c r="N180" s="1">
        <v>0.92</v>
      </c>
      <c r="O180" s="1">
        <f t="shared" si="24"/>
        <v>0</v>
      </c>
    </row>
    <row r="181" spans="1:15" s="3" customFormat="1" ht="22.5" x14ac:dyDescent="0.2">
      <c r="A181" s="23" t="s">
        <v>127</v>
      </c>
      <c r="B181" s="11" t="s">
        <v>474</v>
      </c>
      <c r="C181" s="485">
        <f>C173-C174</f>
        <v>285487.58000000147</v>
      </c>
      <c r="D181" s="485">
        <v>158113.95696095121</v>
      </c>
      <c r="E181" s="485">
        <f>E173-E174</f>
        <v>285487.58000000147</v>
      </c>
      <c r="F181" s="485">
        <v>158113.95696095121</v>
      </c>
      <c r="G181" s="485">
        <v>906893.90000000037</v>
      </c>
      <c r="H181" s="490">
        <f t="shared" si="19"/>
        <v>748779.94303904916</v>
      </c>
      <c r="I181" s="496">
        <f t="shared" si="23"/>
        <v>4.7356979575431941</v>
      </c>
      <c r="J181" s="492"/>
      <c r="K181" s="490">
        <f t="shared" si="20"/>
        <v>621406.3199999989</v>
      </c>
      <c r="L181" s="492">
        <f t="shared" si="21"/>
        <v>2.1766492258612291</v>
      </c>
      <c r="M181" s="492"/>
      <c r="N181" s="1">
        <v>0.92</v>
      </c>
      <c r="O181" s="1">
        <f t="shared" si="24"/>
        <v>834342.38800000038</v>
      </c>
    </row>
    <row r="182" spans="1:15" s="3" customFormat="1" x14ac:dyDescent="0.2">
      <c r="A182" s="45" t="s">
        <v>205</v>
      </c>
      <c r="B182" s="472" t="s">
        <v>128</v>
      </c>
      <c r="C182" s="485">
        <f t="shared" ref="C182:E182" si="27">SUM(C183:C190)</f>
        <v>71128.09</v>
      </c>
      <c r="D182" s="485">
        <v>20533.82</v>
      </c>
      <c r="E182" s="485">
        <f t="shared" si="27"/>
        <v>71128.09</v>
      </c>
      <c r="F182" s="485">
        <v>20533.82</v>
      </c>
      <c r="G182" s="485">
        <v>26462.880000000001</v>
      </c>
      <c r="H182" s="490">
        <f t="shared" si="19"/>
        <v>5929.0600000000013</v>
      </c>
      <c r="I182" s="496">
        <f t="shared" si="23"/>
        <v>0.28874607842086869</v>
      </c>
      <c r="J182" s="492"/>
      <c r="K182" s="490">
        <f t="shared" si="20"/>
        <v>-44665.209999999992</v>
      </c>
      <c r="L182" s="492">
        <f t="shared" si="21"/>
        <v>-0.62795458165683904</v>
      </c>
      <c r="M182" s="492"/>
      <c r="N182" s="1">
        <v>0.92</v>
      </c>
      <c r="O182" s="1">
        <f t="shared" si="24"/>
        <v>24345.849600000001</v>
      </c>
    </row>
    <row r="183" spans="1:15" s="3" customFormat="1" x14ac:dyDescent="0.2">
      <c r="A183" s="46" t="s">
        <v>206</v>
      </c>
      <c r="B183" s="15" t="s">
        <v>129</v>
      </c>
      <c r="C183" s="486"/>
      <c r="D183" s="486">
        <v>0</v>
      </c>
      <c r="E183" s="486"/>
      <c r="F183" s="486">
        <v>0</v>
      </c>
      <c r="G183" s="500">
        <v>0</v>
      </c>
      <c r="H183" s="88">
        <f t="shared" si="19"/>
        <v>0</v>
      </c>
      <c r="I183" s="496" t="str">
        <f t="shared" si="23"/>
        <v>-</v>
      </c>
      <c r="J183" s="493"/>
      <c r="K183" s="490">
        <f t="shared" si="20"/>
        <v>0</v>
      </c>
      <c r="L183" s="492" t="str">
        <f t="shared" si="21"/>
        <v>-</v>
      </c>
      <c r="M183" s="498"/>
      <c r="N183" s="1">
        <v>0.92</v>
      </c>
      <c r="O183" s="1">
        <f t="shared" si="24"/>
        <v>0</v>
      </c>
    </row>
    <row r="184" spans="1:15" s="3" customFormat="1" ht="45" x14ac:dyDescent="0.2">
      <c r="A184" s="46" t="s">
        <v>207</v>
      </c>
      <c r="B184" s="15" t="s">
        <v>130</v>
      </c>
      <c r="C184" s="486">
        <v>88.39</v>
      </c>
      <c r="D184" s="486">
        <v>480.64000000000004</v>
      </c>
      <c r="E184" s="486">
        <v>88.39</v>
      </c>
      <c r="F184" s="486">
        <v>480.64000000000004</v>
      </c>
      <c r="G184" s="500">
        <v>308.27</v>
      </c>
      <c r="H184" s="88">
        <f t="shared" si="19"/>
        <v>-172.37000000000006</v>
      </c>
      <c r="I184" s="496">
        <f t="shared" si="23"/>
        <v>-0.35862599866844219</v>
      </c>
      <c r="J184" s="667" t="s">
        <v>975</v>
      </c>
      <c r="K184" s="490">
        <f t="shared" si="20"/>
        <v>219.88</v>
      </c>
      <c r="L184" s="492">
        <f t="shared" si="21"/>
        <v>2.4876117207828941</v>
      </c>
      <c r="M184" s="667" t="s">
        <v>974</v>
      </c>
      <c r="N184" s="1">
        <v>0.92</v>
      </c>
      <c r="O184" s="1">
        <f t="shared" si="24"/>
        <v>283.60840000000002</v>
      </c>
    </row>
    <row r="185" spans="1:15" s="3" customFormat="1" hidden="1" x14ac:dyDescent="0.2">
      <c r="A185" s="46" t="s">
        <v>208</v>
      </c>
      <c r="B185" s="15" t="s">
        <v>475</v>
      </c>
      <c r="C185" s="486"/>
      <c r="D185" s="486">
        <v>0</v>
      </c>
      <c r="E185" s="486"/>
      <c r="F185" s="486">
        <v>0</v>
      </c>
      <c r="G185" s="500">
        <v>0</v>
      </c>
      <c r="H185" s="88">
        <f t="shared" si="19"/>
        <v>0</v>
      </c>
      <c r="I185" s="496" t="str">
        <f t="shared" si="23"/>
        <v>-</v>
      </c>
      <c r="J185" s="493"/>
      <c r="K185" s="490">
        <f t="shared" si="20"/>
        <v>0</v>
      </c>
      <c r="L185" s="492" t="str">
        <f t="shared" si="21"/>
        <v>-</v>
      </c>
      <c r="M185" s="493"/>
      <c r="N185" s="1">
        <v>0.92</v>
      </c>
      <c r="O185" s="1">
        <f t="shared" si="24"/>
        <v>0</v>
      </c>
    </row>
    <row r="186" spans="1:15" s="3" customFormat="1" hidden="1" x14ac:dyDescent="0.2">
      <c r="A186" s="46" t="s">
        <v>209</v>
      </c>
      <c r="B186" s="15" t="s">
        <v>131</v>
      </c>
      <c r="C186" s="486"/>
      <c r="D186" s="486">
        <v>0</v>
      </c>
      <c r="E186" s="486"/>
      <c r="F186" s="486">
        <v>0</v>
      </c>
      <c r="G186" s="500">
        <v>0</v>
      </c>
      <c r="H186" s="88">
        <f t="shared" si="19"/>
        <v>0</v>
      </c>
      <c r="I186" s="496" t="str">
        <f t="shared" si="23"/>
        <v>-</v>
      </c>
      <c r="J186" s="493"/>
      <c r="K186" s="490">
        <f t="shared" si="20"/>
        <v>0</v>
      </c>
      <c r="L186" s="492" t="str">
        <f t="shared" si="21"/>
        <v>-</v>
      </c>
      <c r="M186" s="493"/>
      <c r="N186" s="1">
        <v>0.92</v>
      </c>
      <c r="O186" s="1">
        <f t="shared" si="24"/>
        <v>0</v>
      </c>
    </row>
    <row r="187" spans="1:15" s="3" customFormat="1" hidden="1" x14ac:dyDescent="0.2">
      <c r="A187" s="46" t="s">
        <v>210</v>
      </c>
      <c r="B187" s="15" t="s">
        <v>132</v>
      </c>
      <c r="C187" s="486"/>
      <c r="D187" s="486">
        <v>0</v>
      </c>
      <c r="E187" s="486"/>
      <c r="F187" s="486">
        <v>0</v>
      </c>
      <c r="G187" s="500">
        <v>0</v>
      </c>
      <c r="H187" s="88">
        <f t="shared" si="19"/>
        <v>0</v>
      </c>
      <c r="I187" s="496" t="str">
        <f t="shared" si="23"/>
        <v>-</v>
      </c>
      <c r="J187" s="493"/>
      <c r="K187" s="490">
        <f t="shared" si="20"/>
        <v>0</v>
      </c>
      <c r="L187" s="492" t="str">
        <f t="shared" si="21"/>
        <v>-</v>
      </c>
      <c r="M187" s="493"/>
      <c r="N187" s="1">
        <v>0.92</v>
      </c>
      <c r="O187" s="1">
        <f t="shared" si="24"/>
        <v>0</v>
      </c>
    </row>
    <row r="188" spans="1:15" x14ac:dyDescent="0.2">
      <c r="A188" s="46" t="s">
        <v>211</v>
      </c>
      <c r="B188" s="15" t="s">
        <v>133</v>
      </c>
      <c r="C188" s="486">
        <v>58839.95</v>
      </c>
      <c r="D188" s="486">
        <v>0</v>
      </c>
      <c r="E188" s="486">
        <v>58839.95</v>
      </c>
      <c r="F188" s="486">
        <v>0</v>
      </c>
      <c r="G188" s="500">
        <v>0</v>
      </c>
      <c r="H188" s="88">
        <f t="shared" si="19"/>
        <v>0</v>
      </c>
      <c r="I188" s="496" t="str">
        <f t="shared" si="23"/>
        <v>-</v>
      </c>
      <c r="J188" s="493"/>
      <c r="K188" s="490">
        <f t="shared" si="20"/>
        <v>-58839.95</v>
      </c>
      <c r="L188" s="492">
        <f t="shared" si="21"/>
        <v>-1</v>
      </c>
      <c r="M188" s="493"/>
      <c r="N188" s="1">
        <v>0.92</v>
      </c>
      <c r="O188" s="1">
        <f t="shared" si="24"/>
        <v>0</v>
      </c>
    </row>
    <row r="189" spans="1:15" s="3" customFormat="1" ht="22.5" hidden="1" x14ac:dyDescent="0.2">
      <c r="A189" s="46" t="s">
        <v>212</v>
      </c>
      <c r="B189" s="15" t="s">
        <v>176</v>
      </c>
      <c r="C189" s="486"/>
      <c r="D189" s="486">
        <v>0</v>
      </c>
      <c r="E189" s="486"/>
      <c r="F189" s="486">
        <v>0</v>
      </c>
      <c r="G189" s="500">
        <v>0</v>
      </c>
      <c r="H189" s="88">
        <f t="shared" si="19"/>
        <v>0</v>
      </c>
      <c r="I189" s="496" t="str">
        <f t="shared" si="23"/>
        <v>-</v>
      </c>
      <c r="J189" s="493"/>
      <c r="K189" s="490">
        <f t="shared" si="20"/>
        <v>0</v>
      </c>
      <c r="L189" s="492" t="str">
        <f t="shared" si="21"/>
        <v>-</v>
      </c>
      <c r="M189" s="493"/>
      <c r="N189" s="1">
        <v>0.92</v>
      </c>
      <c r="O189" s="1">
        <f t="shared" si="24"/>
        <v>0</v>
      </c>
    </row>
    <row r="190" spans="1:15" s="3" customFormat="1" ht="33.75" x14ac:dyDescent="0.2">
      <c r="A190" s="46" t="s">
        <v>213</v>
      </c>
      <c r="B190" s="15" t="s">
        <v>134</v>
      </c>
      <c r="C190" s="486">
        <f>3696.68+0.01-0.02+4251.54+4251.54</f>
        <v>12199.75</v>
      </c>
      <c r="D190" s="486">
        <v>20053.18</v>
      </c>
      <c r="E190" s="486">
        <f>3696.68+0.01-0.02+4251.54+4251.54</f>
        <v>12199.75</v>
      </c>
      <c r="F190" s="486">
        <v>20053.18</v>
      </c>
      <c r="G190" s="500">
        <v>26154.61</v>
      </c>
      <c r="H190" s="88">
        <f t="shared" si="19"/>
        <v>6101.43</v>
      </c>
      <c r="I190" s="496">
        <f t="shared" si="23"/>
        <v>0.30426246610263313</v>
      </c>
      <c r="J190" s="667" t="s">
        <v>977</v>
      </c>
      <c r="K190" s="490">
        <f t="shared" si="20"/>
        <v>13954.86</v>
      </c>
      <c r="L190" s="492">
        <f t="shared" si="21"/>
        <v>1.1438644234513002</v>
      </c>
      <c r="M190" s="667" t="s">
        <v>976</v>
      </c>
      <c r="N190" s="1">
        <v>0.92</v>
      </c>
      <c r="O190" s="1">
        <f t="shared" si="24"/>
        <v>24062.2412</v>
      </c>
    </row>
    <row r="191" spans="1:15" s="3" customFormat="1" x14ac:dyDescent="0.2">
      <c r="A191" s="23" t="s">
        <v>135</v>
      </c>
      <c r="B191" s="11" t="s">
        <v>136</v>
      </c>
      <c r="C191" s="485">
        <f t="shared" ref="C191:E191" si="28">C3+C182</f>
        <v>17031976.210000001</v>
      </c>
      <c r="D191" s="485">
        <v>18674706.539999999</v>
      </c>
      <c r="E191" s="485">
        <f t="shared" si="28"/>
        <v>17031976.210000001</v>
      </c>
      <c r="F191" s="485">
        <v>18674706.539999999</v>
      </c>
      <c r="G191" s="485">
        <v>19215663.809999999</v>
      </c>
      <c r="H191" s="490">
        <f t="shared" si="19"/>
        <v>540957.26999999955</v>
      </c>
      <c r="I191" s="496">
        <f t="shared" si="23"/>
        <v>2.8967377283348708E-2</v>
      </c>
      <c r="J191" s="492"/>
      <c r="K191" s="490">
        <f t="shared" si="20"/>
        <v>2183687.5999999978</v>
      </c>
      <c r="L191" s="492">
        <f t="shared" si="21"/>
        <v>0.12821105273255884</v>
      </c>
      <c r="M191" s="492"/>
      <c r="N191" s="1">
        <v>0.92</v>
      </c>
      <c r="O191" s="1">
        <f t="shared" si="24"/>
        <v>17678410.705199998</v>
      </c>
    </row>
    <row r="192" spans="1:15" s="3" customFormat="1" x14ac:dyDescent="0.2">
      <c r="A192" s="29">
        <v>8000</v>
      </c>
      <c r="B192" s="472" t="s">
        <v>137</v>
      </c>
      <c r="C192" s="485">
        <f>SUM(C194:C199)</f>
        <v>159099.59999999998</v>
      </c>
      <c r="D192" s="485">
        <v>39716.82</v>
      </c>
      <c r="E192" s="485">
        <f>SUM(E194:E199)</f>
        <v>159099.59999999998</v>
      </c>
      <c r="F192" s="485">
        <v>39716.82</v>
      </c>
      <c r="G192" s="485">
        <v>335284.25</v>
      </c>
      <c r="H192" s="490">
        <f t="shared" si="19"/>
        <v>295567.43</v>
      </c>
      <c r="I192" s="496">
        <f t="shared" si="23"/>
        <v>7.4418704720065705</v>
      </c>
      <c r="J192" s="492"/>
      <c r="K192" s="490">
        <f t="shared" si="20"/>
        <v>176184.65000000002</v>
      </c>
      <c r="L192" s="492">
        <f t="shared" si="21"/>
        <v>1.1073858765201172</v>
      </c>
      <c r="M192" s="492"/>
      <c r="N192" s="1">
        <v>0.92</v>
      </c>
      <c r="O192" s="1">
        <f t="shared" si="24"/>
        <v>308461.51</v>
      </c>
    </row>
    <row r="193" spans="1:18" s="3" customFormat="1" x14ac:dyDescent="0.2">
      <c r="A193" s="25">
        <v>8100</v>
      </c>
      <c r="B193" s="15" t="s">
        <v>214</v>
      </c>
      <c r="C193" s="486"/>
      <c r="D193" s="486">
        <v>0</v>
      </c>
      <c r="E193" s="486"/>
      <c r="F193" s="486">
        <v>0</v>
      </c>
      <c r="G193" s="500">
        <v>0</v>
      </c>
      <c r="H193" s="88">
        <f t="shared" si="19"/>
        <v>0</v>
      </c>
      <c r="I193" s="496" t="str">
        <f t="shared" si="23"/>
        <v>-</v>
      </c>
      <c r="J193" s="493"/>
      <c r="K193" s="490">
        <f t="shared" si="20"/>
        <v>0</v>
      </c>
      <c r="L193" s="492" t="str">
        <f t="shared" si="21"/>
        <v>-</v>
      </c>
      <c r="M193" s="493"/>
      <c r="N193" s="1">
        <v>0.92</v>
      </c>
      <c r="O193" s="1">
        <f t="shared" si="24"/>
        <v>0</v>
      </c>
    </row>
    <row r="194" spans="1:18" s="3" customFormat="1" x14ac:dyDescent="0.2">
      <c r="A194" s="25">
        <v>8200</v>
      </c>
      <c r="B194" s="15" t="s">
        <v>140</v>
      </c>
      <c r="C194" s="486"/>
      <c r="D194" s="486">
        <v>0</v>
      </c>
      <c r="E194" s="486"/>
      <c r="F194" s="486">
        <v>0</v>
      </c>
      <c r="G194" s="500">
        <v>47.44</v>
      </c>
      <c r="H194" s="88">
        <f t="shared" si="19"/>
        <v>47.44</v>
      </c>
      <c r="I194" s="496" t="str">
        <f t="shared" si="23"/>
        <v>-</v>
      </c>
      <c r="J194" s="493"/>
      <c r="K194" s="490">
        <f t="shared" si="20"/>
        <v>47.44</v>
      </c>
      <c r="L194" s="492" t="str">
        <f t="shared" si="21"/>
        <v>-</v>
      </c>
      <c r="M194" s="493"/>
      <c r="N194" s="1">
        <v>0.92</v>
      </c>
      <c r="O194" s="1">
        <f t="shared" si="24"/>
        <v>43.644799999999996</v>
      </c>
    </row>
    <row r="195" spans="1:18" s="3" customFormat="1" ht="101.25" x14ac:dyDescent="0.2">
      <c r="A195" s="25">
        <v>8300</v>
      </c>
      <c r="B195" s="15" t="s">
        <v>139</v>
      </c>
      <c r="C195" s="486">
        <f>22020.66</f>
        <v>22020.66</v>
      </c>
      <c r="D195" s="486">
        <v>22614.16</v>
      </c>
      <c r="E195" s="486">
        <f>22020.66</f>
        <v>22020.66</v>
      </c>
      <c r="F195" s="486">
        <v>22614.16</v>
      </c>
      <c r="G195" s="500">
        <v>13473.119999999999</v>
      </c>
      <c r="H195" s="88">
        <f t="shared" si="19"/>
        <v>-9141.0400000000009</v>
      </c>
      <c r="I195" s="496">
        <f>IFERROR(H195/F195,"-")</f>
        <v>-0.40421753450050768</v>
      </c>
      <c r="J195" s="667" t="s">
        <v>839</v>
      </c>
      <c r="K195" s="490">
        <f t="shared" si="20"/>
        <v>-8547.5400000000009</v>
      </c>
      <c r="L195" s="492">
        <f t="shared" si="21"/>
        <v>-0.38816002790107113</v>
      </c>
      <c r="M195" s="667" t="s">
        <v>961</v>
      </c>
      <c r="N195" s="1">
        <v>0.92</v>
      </c>
      <c r="O195" s="1">
        <f t="shared" si="24"/>
        <v>12395.270399999999</v>
      </c>
    </row>
    <row r="196" spans="1:18" ht="45" x14ac:dyDescent="0.2">
      <c r="A196" s="25">
        <v>8600</v>
      </c>
      <c r="B196" s="15" t="s">
        <v>215</v>
      </c>
      <c r="C196" s="486">
        <f>9430.47+54.11</f>
        <v>9484.58</v>
      </c>
      <c r="D196" s="486">
        <v>614.55000000000007</v>
      </c>
      <c r="E196" s="486">
        <f>9430.47+54.11</f>
        <v>9484.58</v>
      </c>
      <c r="F196" s="486">
        <v>614.55000000000007</v>
      </c>
      <c r="G196" s="500">
        <v>39978.050000000003</v>
      </c>
      <c r="H196" s="88">
        <f t="shared" ref="H196:H202" si="29">G196-F196</f>
        <v>39363.5</v>
      </c>
      <c r="I196" s="496">
        <f t="shared" si="23"/>
        <v>64.052558782849232</v>
      </c>
      <c r="J196" s="667" t="s">
        <v>962</v>
      </c>
      <c r="K196" s="490">
        <f t="shared" ref="K196:K202" si="30">G196-E196</f>
        <v>30493.47</v>
      </c>
      <c r="L196" s="492">
        <f t="shared" ref="L196:L202" si="31">IFERROR(K196/E196,"-")</f>
        <v>3.2150574933207374</v>
      </c>
      <c r="M196" s="667" t="s">
        <v>963</v>
      </c>
      <c r="N196" s="1">
        <v>0.92</v>
      </c>
      <c r="O196" s="1">
        <f t="shared" si="24"/>
        <v>36779.806000000004</v>
      </c>
    </row>
    <row r="197" spans="1:18" s="3" customFormat="1" ht="56.25" x14ac:dyDescent="0.2">
      <c r="A197" s="25">
        <v>8700</v>
      </c>
      <c r="B197" s="15" t="s">
        <v>477</v>
      </c>
      <c r="C197" s="486">
        <f>98452.76+24781.92</f>
        <v>123234.68</v>
      </c>
      <c r="D197" s="486">
        <v>6933.26</v>
      </c>
      <c r="E197" s="486">
        <f>98452.76+24781.92</f>
        <v>123234.68</v>
      </c>
      <c r="F197" s="486">
        <v>6933.26</v>
      </c>
      <c r="G197" s="500">
        <v>274345.36</v>
      </c>
      <c r="H197" s="88">
        <f t="shared" si="29"/>
        <v>267412.09999999998</v>
      </c>
      <c r="I197" s="496">
        <f t="shared" si="23"/>
        <v>38.569460830835709</v>
      </c>
      <c r="J197" s="790" t="s">
        <v>1022</v>
      </c>
      <c r="K197" s="490">
        <f t="shared" si="30"/>
        <v>151110.68</v>
      </c>
      <c r="L197" s="492">
        <f t="shared" si="31"/>
        <v>1.2262025592146626</v>
      </c>
      <c r="M197" s="790" t="s">
        <v>1021</v>
      </c>
      <c r="N197" s="1">
        <v>0.92</v>
      </c>
      <c r="O197" s="1">
        <f t="shared" si="24"/>
        <v>252397.73120000001</v>
      </c>
    </row>
    <row r="198" spans="1:18" ht="33.75" x14ac:dyDescent="0.2">
      <c r="A198" s="25">
        <v>8800</v>
      </c>
      <c r="B198" s="47" t="s">
        <v>138</v>
      </c>
      <c r="C198" s="79">
        <f>959.5+0.02+3400.16</f>
        <v>4359.68</v>
      </c>
      <c r="D198" s="79">
        <v>9554.85</v>
      </c>
      <c r="E198" s="79">
        <f>959.5+0.02+3400.16</f>
        <v>4359.68</v>
      </c>
      <c r="F198" s="79">
        <v>9554.85</v>
      </c>
      <c r="G198" s="683">
        <v>7440.2799999999988</v>
      </c>
      <c r="H198" s="88">
        <f t="shared" si="29"/>
        <v>-2114.5700000000015</v>
      </c>
      <c r="I198" s="496">
        <f t="shared" si="23"/>
        <v>-0.22130855010806044</v>
      </c>
      <c r="J198" s="667" t="s">
        <v>966</v>
      </c>
      <c r="K198" s="490">
        <f t="shared" si="30"/>
        <v>3080.5999999999985</v>
      </c>
      <c r="L198" s="492">
        <f t="shared" si="31"/>
        <v>0.70661149442160853</v>
      </c>
      <c r="M198" s="667" t="s">
        <v>967</v>
      </c>
      <c r="N198" s="1">
        <v>0.92</v>
      </c>
      <c r="O198" s="1">
        <f t="shared" si="24"/>
        <v>6845.0575999999992</v>
      </c>
    </row>
    <row r="199" spans="1:18" ht="33.75" x14ac:dyDescent="0.2">
      <c r="A199" s="9">
        <v>8900</v>
      </c>
      <c r="B199" s="48" t="s">
        <v>216</v>
      </c>
      <c r="C199" s="487"/>
      <c r="D199" s="487">
        <v>0</v>
      </c>
      <c r="E199" s="487"/>
      <c r="F199" s="487">
        <v>0</v>
      </c>
      <c r="G199" s="500">
        <v>0</v>
      </c>
      <c r="H199" s="88">
        <f t="shared" si="29"/>
        <v>0</v>
      </c>
      <c r="I199" s="496" t="str">
        <f t="shared" si="23"/>
        <v>-</v>
      </c>
      <c r="J199" s="493"/>
      <c r="K199" s="490">
        <f t="shared" si="30"/>
        <v>0</v>
      </c>
      <c r="L199" s="492" t="str">
        <f t="shared" si="31"/>
        <v>-</v>
      </c>
      <c r="M199" s="493"/>
      <c r="N199" s="1">
        <v>0.92</v>
      </c>
      <c r="O199" s="1">
        <f t="shared" si="24"/>
        <v>0</v>
      </c>
    </row>
    <row r="200" spans="1:18" x14ac:dyDescent="0.2">
      <c r="A200" s="23" t="s">
        <v>141</v>
      </c>
      <c r="B200" s="11" t="s">
        <v>142</v>
      </c>
      <c r="C200" s="485">
        <f t="shared" ref="C200:E200" si="32">C172+C174+C192</f>
        <v>16834460.140000001</v>
      </c>
      <c r="D200" s="485">
        <v>18535775.583039053</v>
      </c>
      <c r="E200" s="485">
        <f t="shared" si="32"/>
        <v>16834460.140000001</v>
      </c>
      <c r="F200" s="485">
        <v>18535775.583039053</v>
      </c>
      <c r="G200" s="485">
        <v>18617591.280000001</v>
      </c>
      <c r="H200" s="490">
        <f t="shared" si="29"/>
        <v>81815.696960948408</v>
      </c>
      <c r="I200" s="496">
        <f t="shared" si="23"/>
        <v>4.4139343721777101E-3</v>
      </c>
      <c r="J200" s="492"/>
      <c r="K200" s="490">
        <f t="shared" si="30"/>
        <v>1783131.1400000006</v>
      </c>
      <c r="L200" s="492">
        <f t="shared" si="31"/>
        <v>0.10592149229443604</v>
      </c>
      <c r="M200" s="492"/>
      <c r="N200" s="1">
        <v>0.92</v>
      </c>
      <c r="O200" s="1">
        <f t="shared" si="24"/>
        <v>17128183.977600001</v>
      </c>
    </row>
    <row r="201" spans="1:18" x14ac:dyDescent="0.2">
      <c r="A201" s="49" t="s">
        <v>217</v>
      </c>
      <c r="B201" s="50" t="s">
        <v>143</v>
      </c>
      <c r="C201" s="80"/>
      <c r="D201" s="80">
        <v>0</v>
      </c>
      <c r="E201" s="80"/>
      <c r="F201" s="80">
        <v>0</v>
      </c>
      <c r="G201" s="485">
        <v>0</v>
      </c>
      <c r="H201" s="88">
        <f t="shared" si="29"/>
        <v>0</v>
      </c>
      <c r="I201" s="496" t="str">
        <f t="shared" si="23"/>
        <v>-</v>
      </c>
      <c r="J201" s="493"/>
      <c r="K201" s="490">
        <f t="shared" si="30"/>
        <v>0</v>
      </c>
      <c r="L201" s="492" t="str">
        <f t="shared" si="31"/>
        <v>-</v>
      </c>
      <c r="M201" s="493"/>
      <c r="N201" s="1">
        <v>0.92</v>
      </c>
      <c r="O201" s="1">
        <f t="shared" si="24"/>
        <v>0</v>
      </c>
    </row>
    <row r="202" spans="1:18" x14ac:dyDescent="0.2">
      <c r="A202" s="23" t="s">
        <v>218</v>
      </c>
      <c r="B202" s="11" t="s">
        <v>144</v>
      </c>
      <c r="C202" s="485">
        <f>C181+C182-C192-C201</f>
        <v>197516.07000000146</v>
      </c>
      <c r="D202" s="485">
        <v>138930.95696095124</v>
      </c>
      <c r="E202" s="485">
        <f>E181+E182-E192-E201</f>
        <v>197516.07000000146</v>
      </c>
      <c r="F202" s="485">
        <v>138930.95696095124</v>
      </c>
      <c r="G202" s="485">
        <v>598072.53000000038</v>
      </c>
      <c r="H202" s="490">
        <f t="shared" si="29"/>
        <v>459141.57303904917</v>
      </c>
      <c r="I202" s="157">
        <f t="shared" ref="I202" si="33">IFERROR(H202/F202,"-")</f>
        <v>3.3048183290646893</v>
      </c>
      <c r="J202" s="492"/>
      <c r="K202" s="490">
        <f t="shared" si="30"/>
        <v>400556.45999999892</v>
      </c>
      <c r="L202" s="492">
        <f t="shared" si="31"/>
        <v>2.0279689647530752</v>
      </c>
      <c r="M202" s="492"/>
      <c r="N202" s="1">
        <v>0.92</v>
      </c>
      <c r="O202" s="1">
        <f t="shared" si="24"/>
        <v>550226.72760000033</v>
      </c>
    </row>
    <row r="203" spans="1:18" x14ac:dyDescent="0.2">
      <c r="A203" s="3"/>
      <c r="B203" s="3"/>
      <c r="C203" s="8"/>
      <c r="F203" s="8"/>
      <c r="H203" s="8"/>
    </row>
    <row r="204" spans="1:18" x14ac:dyDescent="0.2">
      <c r="A204" s="3"/>
      <c r="B204" s="3"/>
      <c r="C204" s="8"/>
      <c r="F204" s="8"/>
      <c r="H204" s="8"/>
    </row>
    <row r="205" spans="1:18" x14ac:dyDescent="0.2">
      <c r="A205" s="3"/>
      <c r="B205" s="3"/>
      <c r="C205" s="8"/>
      <c r="F205" s="8"/>
      <c r="H205" s="8"/>
    </row>
    <row r="207" spans="1:18" x14ac:dyDescent="0.2">
      <c r="R207" s="1" t="s">
        <v>625</v>
      </c>
    </row>
    <row r="279" spans="1:12" s="3" customFormat="1" x14ac:dyDescent="0.2">
      <c r="A279" s="1"/>
      <c r="B279" s="1"/>
      <c r="C279" s="44"/>
      <c r="D279" s="8"/>
      <c r="E279" s="8"/>
      <c r="F279" s="44"/>
      <c r="G279" s="684"/>
      <c r="H279" s="44"/>
      <c r="I279" s="165"/>
      <c r="J279" s="165"/>
      <c r="L279" s="165"/>
    </row>
    <row r="280" spans="1:12" s="3" customFormat="1" x14ac:dyDescent="0.2">
      <c r="A280" s="1"/>
      <c r="B280" s="1"/>
      <c r="C280" s="44"/>
      <c r="D280" s="8"/>
      <c r="E280" s="8"/>
      <c r="F280" s="44"/>
      <c r="G280" s="684"/>
      <c r="H280" s="44"/>
      <c r="I280" s="165"/>
      <c r="J280" s="165"/>
      <c r="L280" s="165"/>
    </row>
    <row r="281" spans="1:12" s="3" customFormat="1" x14ac:dyDescent="0.2">
      <c r="A281" s="1"/>
      <c r="B281" s="1"/>
      <c r="C281" s="44"/>
      <c r="D281" s="8"/>
      <c r="E281" s="8"/>
      <c r="F281" s="44"/>
      <c r="G281" s="684"/>
      <c r="H281" s="44"/>
      <c r="I281" s="165"/>
      <c r="J281" s="165"/>
      <c r="L281" s="165"/>
    </row>
    <row r="282" spans="1:12" s="3" customFormat="1" x14ac:dyDescent="0.2">
      <c r="A282" s="1"/>
      <c r="B282" s="1"/>
      <c r="C282" s="44"/>
      <c r="D282" s="8"/>
      <c r="E282" s="8"/>
      <c r="F282" s="44"/>
      <c r="G282" s="684"/>
      <c r="H282" s="44"/>
      <c r="I282" s="165"/>
      <c r="J282" s="165"/>
      <c r="L282" s="165"/>
    </row>
    <row r="283" spans="1:12" s="3" customFormat="1" x14ac:dyDescent="0.2">
      <c r="A283" s="1"/>
      <c r="B283" s="1"/>
      <c r="C283" s="44"/>
      <c r="D283" s="8"/>
      <c r="E283" s="8"/>
      <c r="F283" s="44"/>
      <c r="G283" s="684"/>
      <c r="H283" s="44"/>
      <c r="I283" s="165"/>
      <c r="J283" s="165"/>
      <c r="L283" s="165"/>
    </row>
    <row r="284" spans="1:12" s="3" customFormat="1" x14ac:dyDescent="0.2">
      <c r="A284" s="1"/>
      <c r="B284" s="1"/>
      <c r="C284" s="44"/>
      <c r="D284" s="8"/>
      <c r="E284" s="8"/>
      <c r="F284" s="44"/>
      <c r="G284" s="684"/>
      <c r="H284" s="44"/>
      <c r="I284" s="165"/>
      <c r="J284" s="165"/>
      <c r="L284" s="165"/>
    </row>
    <row r="285" spans="1:12" s="3" customFormat="1" x14ac:dyDescent="0.2">
      <c r="A285" s="1"/>
      <c r="B285" s="1"/>
      <c r="C285" s="44"/>
      <c r="D285" s="8"/>
      <c r="E285" s="8"/>
      <c r="F285" s="44"/>
      <c r="G285" s="684"/>
      <c r="H285" s="44"/>
      <c r="I285" s="165"/>
      <c r="J285" s="165"/>
      <c r="L285" s="165"/>
    </row>
    <row r="286" spans="1:12" s="3" customFormat="1" x14ac:dyDescent="0.2">
      <c r="A286" s="1"/>
      <c r="B286" s="1"/>
      <c r="C286" s="44"/>
      <c r="D286" s="8"/>
      <c r="E286" s="8"/>
      <c r="F286" s="44"/>
      <c r="G286" s="684"/>
      <c r="H286" s="44"/>
      <c r="I286" s="165"/>
      <c r="J286" s="165"/>
      <c r="L286" s="165"/>
    </row>
    <row r="287" spans="1:12" s="3" customFormat="1" x14ac:dyDescent="0.2">
      <c r="C287" s="8"/>
      <c r="D287" s="8"/>
      <c r="E287" s="8"/>
      <c r="F287" s="8"/>
      <c r="G287" s="684"/>
      <c r="H287" s="8"/>
      <c r="I287" s="165"/>
      <c r="J287" s="165"/>
      <c r="L287" s="165"/>
    </row>
    <row r="288" spans="1:12" s="3" customFormat="1" x14ac:dyDescent="0.2">
      <c r="C288" s="8"/>
      <c r="D288" s="8"/>
      <c r="E288" s="8"/>
      <c r="F288" s="8"/>
      <c r="G288" s="684"/>
      <c r="H288" s="8"/>
      <c r="I288" s="165"/>
      <c r="J288" s="165"/>
      <c r="L288" s="165"/>
    </row>
    <row r="289" spans="3:12" s="3" customFormat="1" x14ac:dyDescent="0.2">
      <c r="C289" s="8"/>
      <c r="D289" s="8"/>
      <c r="E289" s="8"/>
      <c r="F289" s="8"/>
      <c r="G289" s="684"/>
      <c r="H289" s="8"/>
      <c r="I289" s="165"/>
      <c r="J289" s="165"/>
      <c r="L289" s="165"/>
    </row>
    <row r="290" spans="3:12" s="3" customFormat="1" x14ac:dyDescent="0.2">
      <c r="C290" s="8"/>
      <c r="D290" s="8"/>
      <c r="E290" s="8"/>
      <c r="F290" s="8"/>
      <c r="G290" s="684"/>
      <c r="H290" s="8"/>
      <c r="I290" s="165"/>
      <c r="J290" s="165"/>
      <c r="L290" s="165"/>
    </row>
    <row r="291" spans="3:12" s="3" customFormat="1" x14ac:dyDescent="0.2">
      <c r="C291" s="8"/>
      <c r="D291" s="8"/>
      <c r="E291" s="8"/>
      <c r="F291" s="8"/>
      <c r="G291" s="684"/>
      <c r="H291" s="8"/>
      <c r="I291" s="165"/>
      <c r="J291" s="165"/>
      <c r="L291" s="165"/>
    </row>
    <row r="292" spans="3:12" s="3" customFormat="1" x14ac:dyDescent="0.2">
      <c r="C292" s="8"/>
      <c r="D292" s="8"/>
      <c r="E292" s="8"/>
      <c r="F292" s="8"/>
      <c r="G292" s="684"/>
      <c r="H292" s="8"/>
      <c r="I292" s="165"/>
      <c r="J292" s="165"/>
      <c r="L292" s="165"/>
    </row>
    <row r="293" spans="3:12" s="3" customFormat="1" x14ac:dyDescent="0.2">
      <c r="C293" s="8"/>
      <c r="D293" s="8"/>
      <c r="E293" s="8"/>
      <c r="F293" s="8"/>
      <c r="G293" s="684"/>
      <c r="H293" s="8"/>
      <c r="I293" s="165"/>
      <c r="J293" s="165"/>
      <c r="L293" s="165"/>
    </row>
    <row r="294" spans="3:12" s="3" customFormat="1" x14ac:dyDescent="0.2">
      <c r="C294" s="8"/>
      <c r="D294" s="8"/>
      <c r="E294" s="8"/>
      <c r="F294" s="8"/>
      <c r="G294" s="684"/>
      <c r="H294" s="8"/>
      <c r="I294" s="165"/>
      <c r="J294" s="165"/>
      <c r="L294" s="165"/>
    </row>
    <row r="295" spans="3:12" s="3" customFormat="1" x14ac:dyDescent="0.2">
      <c r="C295" s="8"/>
      <c r="D295" s="8"/>
      <c r="E295" s="8"/>
      <c r="F295" s="8"/>
      <c r="G295" s="684"/>
      <c r="H295" s="8"/>
      <c r="I295" s="165"/>
      <c r="J295" s="165"/>
      <c r="L295" s="165"/>
    </row>
    <row r="296" spans="3:12" s="3" customFormat="1" x14ac:dyDescent="0.2">
      <c r="C296" s="8"/>
      <c r="D296" s="8"/>
      <c r="E296" s="8"/>
      <c r="F296" s="8"/>
      <c r="G296" s="684"/>
      <c r="H296" s="8"/>
      <c r="I296" s="165"/>
      <c r="J296" s="165"/>
      <c r="L296" s="165"/>
    </row>
    <row r="297" spans="3:12" s="3" customFormat="1" x14ac:dyDescent="0.2">
      <c r="C297" s="8"/>
      <c r="D297" s="8"/>
      <c r="E297" s="8"/>
      <c r="F297" s="8"/>
      <c r="G297" s="684"/>
      <c r="H297" s="8"/>
      <c r="I297" s="165"/>
      <c r="J297" s="165"/>
      <c r="L297" s="165"/>
    </row>
    <row r="298" spans="3:12" s="3" customFormat="1" x14ac:dyDescent="0.2">
      <c r="C298" s="8"/>
      <c r="D298" s="8"/>
      <c r="E298" s="8"/>
      <c r="F298" s="8"/>
      <c r="G298" s="684"/>
      <c r="H298" s="8"/>
      <c r="I298" s="165"/>
      <c r="J298" s="165"/>
      <c r="L298" s="165"/>
    </row>
    <row r="299" spans="3:12" s="3" customFormat="1" x14ac:dyDescent="0.2">
      <c r="C299" s="8"/>
      <c r="D299" s="8"/>
      <c r="E299" s="8"/>
      <c r="F299" s="8"/>
      <c r="G299" s="684"/>
      <c r="H299" s="8"/>
      <c r="I299" s="165"/>
      <c r="J299" s="165"/>
      <c r="L299" s="165"/>
    </row>
    <row r="300" spans="3:12" s="3" customFormat="1" x14ac:dyDescent="0.2">
      <c r="C300" s="8"/>
      <c r="D300" s="8"/>
      <c r="E300" s="8"/>
      <c r="F300" s="8"/>
      <c r="G300" s="684"/>
      <c r="H300" s="8"/>
      <c r="I300" s="165"/>
      <c r="J300" s="165"/>
      <c r="L300" s="165"/>
    </row>
    <row r="301" spans="3:12" s="3" customFormat="1" x14ac:dyDescent="0.2">
      <c r="C301" s="8"/>
      <c r="D301" s="8"/>
      <c r="E301" s="8"/>
      <c r="F301" s="8"/>
      <c r="G301" s="684"/>
      <c r="H301" s="8"/>
      <c r="I301" s="165"/>
      <c r="J301" s="165"/>
      <c r="L301" s="165"/>
    </row>
    <row r="302" spans="3:12" s="3" customFormat="1" x14ac:dyDescent="0.2">
      <c r="C302" s="8"/>
      <c r="D302" s="8"/>
      <c r="E302" s="8"/>
      <c r="F302" s="8"/>
      <c r="G302" s="684"/>
      <c r="H302" s="8"/>
      <c r="I302" s="165"/>
      <c r="J302" s="165"/>
      <c r="L302" s="165"/>
    </row>
    <row r="303" spans="3:12" s="3" customFormat="1" x14ac:dyDescent="0.2">
      <c r="C303" s="8"/>
      <c r="D303" s="8"/>
      <c r="E303" s="8"/>
      <c r="F303" s="8"/>
      <c r="G303" s="684"/>
      <c r="H303" s="8"/>
      <c r="I303" s="165"/>
      <c r="J303" s="165"/>
      <c r="L303" s="165"/>
    </row>
    <row r="304" spans="3:12" s="3" customFormat="1" x14ac:dyDescent="0.2">
      <c r="C304" s="8"/>
      <c r="D304" s="8"/>
      <c r="E304" s="8"/>
      <c r="F304" s="8"/>
      <c r="G304" s="684"/>
      <c r="H304" s="8"/>
      <c r="I304" s="165"/>
      <c r="J304" s="165"/>
      <c r="L304" s="165"/>
    </row>
    <row r="305" spans="3:12" s="3" customFormat="1" x14ac:dyDescent="0.2">
      <c r="C305" s="8"/>
      <c r="D305" s="8"/>
      <c r="E305" s="8"/>
      <c r="F305" s="8"/>
      <c r="G305" s="684"/>
      <c r="H305" s="8"/>
      <c r="I305" s="165"/>
      <c r="J305" s="165"/>
      <c r="L305" s="165"/>
    </row>
    <row r="306" spans="3:12" s="3" customFormat="1" x14ac:dyDescent="0.2">
      <c r="C306" s="8"/>
      <c r="D306" s="8"/>
      <c r="E306" s="8"/>
      <c r="F306" s="8"/>
      <c r="G306" s="684"/>
      <c r="H306" s="8"/>
      <c r="I306" s="165"/>
      <c r="J306" s="165"/>
      <c r="L306" s="165"/>
    </row>
    <row r="307" spans="3:12" s="3" customFormat="1" x14ac:dyDescent="0.2">
      <c r="C307" s="8"/>
      <c r="D307" s="8"/>
      <c r="E307" s="8"/>
      <c r="F307" s="8"/>
      <c r="G307" s="684"/>
      <c r="H307" s="8"/>
      <c r="I307" s="165"/>
      <c r="J307" s="165"/>
      <c r="L307" s="165"/>
    </row>
    <row r="308" spans="3:12" s="3" customFormat="1" x14ac:dyDescent="0.2">
      <c r="C308" s="8"/>
      <c r="D308" s="8"/>
      <c r="E308" s="8"/>
      <c r="F308" s="8"/>
      <c r="G308" s="684"/>
      <c r="H308" s="8"/>
      <c r="I308" s="165"/>
      <c r="J308" s="165"/>
      <c r="L308" s="165"/>
    </row>
    <row r="309" spans="3:12" s="3" customFormat="1" x14ac:dyDescent="0.2">
      <c r="C309" s="8"/>
      <c r="D309" s="8"/>
      <c r="E309" s="8"/>
      <c r="F309" s="8"/>
      <c r="G309" s="684"/>
      <c r="H309" s="8"/>
      <c r="I309" s="165"/>
      <c r="J309" s="165"/>
      <c r="L309" s="165"/>
    </row>
    <row r="310" spans="3:12" s="3" customFormat="1" x14ac:dyDescent="0.2">
      <c r="C310" s="8"/>
      <c r="D310" s="8"/>
      <c r="E310" s="8"/>
      <c r="F310" s="8"/>
      <c r="G310" s="684"/>
      <c r="H310" s="8"/>
      <c r="I310" s="165"/>
      <c r="J310" s="165"/>
      <c r="L310" s="165"/>
    </row>
    <row r="311" spans="3:12" s="3" customFormat="1" x14ac:dyDescent="0.2">
      <c r="C311" s="8"/>
      <c r="D311" s="8"/>
      <c r="E311" s="8"/>
      <c r="F311" s="8"/>
      <c r="G311" s="684"/>
      <c r="H311" s="8"/>
      <c r="I311" s="165"/>
      <c r="J311" s="165"/>
      <c r="L311" s="165"/>
    </row>
    <row r="312" spans="3:12" s="3" customFormat="1" x14ac:dyDescent="0.2">
      <c r="C312" s="8"/>
      <c r="D312" s="8"/>
      <c r="E312" s="8"/>
      <c r="F312" s="8"/>
      <c r="G312" s="684"/>
      <c r="H312" s="8"/>
      <c r="I312" s="165"/>
      <c r="J312" s="165"/>
      <c r="L312" s="165"/>
    </row>
    <row r="313" spans="3:12" s="3" customFormat="1" x14ac:dyDescent="0.2">
      <c r="C313" s="8"/>
      <c r="D313" s="8"/>
      <c r="E313" s="8"/>
      <c r="F313" s="8"/>
      <c r="G313" s="684"/>
      <c r="H313" s="8"/>
      <c r="I313" s="165"/>
      <c r="J313" s="165"/>
      <c r="L313" s="165"/>
    </row>
    <row r="314" spans="3:12" s="3" customFormat="1" x14ac:dyDescent="0.2">
      <c r="C314" s="8"/>
      <c r="D314" s="8"/>
      <c r="E314" s="8"/>
      <c r="F314" s="8"/>
      <c r="G314" s="684"/>
      <c r="H314" s="8"/>
      <c r="I314" s="165"/>
      <c r="J314" s="165"/>
      <c r="L314" s="165"/>
    </row>
    <row r="315" spans="3:12" s="3" customFormat="1" x14ac:dyDescent="0.2">
      <c r="C315" s="8"/>
      <c r="D315" s="8"/>
      <c r="E315" s="8"/>
      <c r="F315" s="8"/>
      <c r="G315" s="684"/>
      <c r="H315" s="8"/>
      <c r="I315" s="165"/>
      <c r="J315" s="165"/>
      <c r="L315" s="165"/>
    </row>
    <row r="316" spans="3:12" s="3" customFormat="1" x14ac:dyDescent="0.2">
      <c r="C316" s="8"/>
      <c r="D316" s="8"/>
      <c r="E316" s="8"/>
      <c r="F316" s="8"/>
      <c r="G316" s="684"/>
      <c r="H316" s="8"/>
      <c r="I316" s="165"/>
      <c r="J316" s="165"/>
      <c r="L316" s="165"/>
    </row>
    <row r="317" spans="3:12" s="3" customFormat="1" x14ac:dyDescent="0.2">
      <c r="C317" s="8"/>
      <c r="D317" s="8"/>
      <c r="E317" s="8"/>
      <c r="F317" s="8"/>
      <c r="G317" s="684"/>
      <c r="H317" s="8"/>
      <c r="I317" s="165"/>
      <c r="J317" s="165"/>
      <c r="L317" s="165"/>
    </row>
    <row r="318" spans="3:12" s="3" customFormat="1" x14ac:dyDescent="0.2">
      <c r="C318" s="8"/>
      <c r="D318" s="8"/>
      <c r="E318" s="8"/>
      <c r="F318" s="8"/>
      <c r="G318" s="684"/>
      <c r="H318" s="8"/>
      <c r="I318" s="165"/>
      <c r="J318" s="165"/>
      <c r="L318" s="165"/>
    </row>
    <row r="319" spans="3:12" s="3" customFormat="1" x14ac:dyDescent="0.2">
      <c r="C319" s="8"/>
      <c r="D319" s="8"/>
      <c r="E319" s="8"/>
      <c r="F319" s="8"/>
      <c r="G319" s="684"/>
      <c r="H319" s="8"/>
      <c r="I319" s="165"/>
      <c r="J319" s="165"/>
      <c r="L319" s="165"/>
    </row>
    <row r="320" spans="3:12" s="3" customFormat="1" x14ac:dyDescent="0.2">
      <c r="C320" s="8"/>
      <c r="D320" s="8"/>
      <c r="E320" s="8"/>
      <c r="F320" s="8"/>
      <c r="G320" s="684"/>
      <c r="H320" s="8"/>
      <c r="I320" s="165"/>
      <c r="J320" s="165"/>
      <c r="L320" s="165"/>
    </row>
    <row r="321" spans="3:12" s="3" customFormat="1" x14ac:dyDescent="0.2">
      <c r="C321" s="8"/>
      <c r="D321" s="8"/>
      <c r="E321" s="8"/>
      <c r="F321" s="8"/>
      <c r="G321" s="684"/>
      <c r="H321" s="8"/>
      <c r="I321" s="165"/>
      <c r="J321" s="165"/>
      <c r="L321" s="165"/>
    </row>
    <row r="322" spans="3:12" s="3" customFormat="1" x14ac:dyDescent="0.2">
      <c r="C322" s="8"/>
      <c r="D322" s="8"/>
      <c r="E322" s="8"/>
      <c r="F322" s="8"/>
      <c r="G322" s="684"/>
      <c r="H322" s="8"/>
      <c r="I322" s="165"/>
      <c r="J322" s="165"/>
      <c r="L322" s="165"/>
    </row>
    <row r="323" spans="3:12" s="3" customFormat="1" x14ac:dyDescent="0.2">
      <c r="C323" s="8"/>
      <c r="D323" s="8"/>
      <c r="E323" s="8"/>
      <c r="F323" s="8"/>
      <c r="G323" s="684"/>
      <c r="H323" s="8"/>
      <c r="I323" s="165"/>
      <c r="J323" s="165"/>
      <c r="L323" s="165"/>
    </row>
    <row r="324" spans="3:12" s="3" customFormat="1" x14ac:dyDescent="0.2">
      <c r="C324" s="8"/>
      <c r="D324" s="8"/>
      <c r="E324" s="8"/>
      <c r="F324" s="8"/>
      <c r="G324" s="684"/>
      <c r="H324" s="8"/>
      <c r="I324" s="165"/>
      <c r="J324" s="165"/>
      <c r="L324" s="165"/>
    </row>
    <row r="325" spans="3:12" s="3" customFormat="1" x14ac:dyDescent="0.2">
      <c r="C325" s="8"/>
      <c r="D325" s="8"/>
      <c r="E325" s="8"/>
      <c r="F325" s="8"/>
      <c r="G325" s="684"/>
      <c r="H325" s="8"/>
      <c r="I325" s="165"/>
      <c r="J325" s="165"/>
      <c r="L325" s="165"/>
    </row>
    <row r="326" spans="3:12" s="3" customFormat="1" x14ac:dyDescent="0.2">
      <c r="C326" s="8"/>
      <c r="D326" s="8"/>
      <c r="E326" s="8"/>
      <c r="F326" s="8"/>
      <c r="G326" s="684"/>
      <c r="H326" s="8"/>
      <c r="I326" s="165"/>
      <c r="J326" s="165"/>
      <c r="L326" s="165"/>
    </row>
    <row r="327" spans="3:12" s="3" customFormat="1" x14ac:dyDescent="0.2">
      <c r="C327" s="8"/>
      <c r="D327" s="8"/>
      <c r="E327" s="8"/>
      <c r="F327" s="8"/>
      <c r="G327" s="684"/>
      <c r="H327" s="8"/>
      <c r="I327" s="165"/>
      <c r="J327" s="165"/>
      <c r="L327" s="165"/>
    </row>
    <row r="328" spans="3:12" s="3" customFormat="1" x14ac:dyDescent="0.2">
      <c r="C328" s="8"/>
      <c r="D328" s="8"/>
      <c r="E328" s="8"/>
      <c r="F328" s="8"/>
      <c r="G328" s="684"/>
      <c r="H328" s="8"/>
      <c r="I328" s="165"/>
      <c r="J328" s="165"/>
      <c r="L328" s="165"/>
    </row>
    <row r="329" spans="3:12" s="3" customFormat="1" x14ac:dyDescent="0.2">
      <c r="C329" s="8"/>
      <c r="D329" s="8"/>
      <c r="E329" s="8"/>
      <c r="F329" s="8"/>
      <c r="G329" s="684"/>
      <c r="H329" s="8"/>
      <c r="I329" s="165"/>
      <c r="J329" s="165"/>
      <c r="L329" s="165"/>
    </row>
    <row r="330" spans="3:12" s="3" customFormat="1" x14ac:dyDescent="0.2">
      <c r="C330" s="8"/>
      <c r="D330" s="8"/>
      <c r="E330" s="8"/>
      <c r="F330" s="8"/>
      <c r="G330" s="684"/>
      <c r="H330" s="8"/>
      <c r="I330" s="165"/>
      <c r="J330" s="165"/>
      <c r="L330" s="165"/>
    </row>
    <row r="331" spans="3:12" s="3" customFormat="1" x14ac:dyDescent="0.2">
      <c r="C331" s="8"/>
      <c r="D331" s="8"/>
      <c r="E331" s="8"/>
      <c r="F331" s="8"/>
      <c r="G331" s="684"/>
      <c r="H331" s="8"/>
      <c r="I331" s="165"/>
      <c r="J331" s="165"/>
      <c r="L331" s="165"/>
    </row>
    <row r="332" spans="3:12" s="3" customFormat="1" x14ac:dyDescent="0.2">
      <c r="C332" s="8"/>
      <c r="D332" s="8"/>
      <c r="E332" s="8"/>
      <c r="F332" s="8"/>
      <c r="G332" s="684"/>
      <c r="H332" s="8"/>
      <c r="I332" s="165"/>
      <c r="J332" s="165"/>
      <c r="L332" s="165"/>
    </row>
    <row r="333" spans="3:12" s="3" customFormat="1" x14ac:dyDescent="0.2">
      <c r="C333" s="8"/>
      <c r="D333" s="8"/>
      <c r="E333" s="8"/>
      <c r="F333" s="8"/>
      <c r="G333" s="684"/>
      <c r="H333" s="8"/>
      <c r="I333" s="165"/>
      <c r="J333" s="165"/>
      <c r="L333" s="165"/>
    </row>
    <row r="334" spans="3:12" s="3" customFormat="1" x14ac:dyDescent="0.2">
      <c r="C334" s="8"/>
      <c r="D334" s="8"/>
      <c r="E334" s="8"/>
      <c r="F334" s="8"/>
      <c r="G334" s="684"/>
      <c r="H334" s="8"/>
      <c r="I334" s="165"/>
      <c r="J334" s="165"/>
      <c r="L334" s="165"/>
    </row>
    <row r="335" spans="3:12" s="3" customFormat="1" x14ac:dyDescent="0.2">
      <c r="C335" s="8"/>
      <c r="D335" s="8"/>
      <c r="E335" s="8"/>
      <c r="F335" s="8"/>
      <c r="G335" s="684"/>
      <c r="H335" s="8"/>
      <c r="I335" s="165"/>
      <c r="J335" s="165"/>
      <c r="L335" s="165"/>
    </row>
    <row r="336" spans="3:12" s="3" customFormat="1" x14ac:dyDescent="0.2">
      <c r="C336" s="8"/>
      <c r="D336" s="8"/>
      <c r="E336" s="8"/>
      <c r="F336" s="8"/>
      <c r="G336" s="684"/>
      <c r="H336" s="8"/>
      <c r="I336" s="165"/>
      <c r="J336" s="165"/>
      <c r="L336" s="165"/>
    </row>
    <row r="337" spans="3:12" s="3" customFormat="1" x14ac:dyDescent="0.2">
      <c r="C337" s="8"/>
      <c r="D337" s="8"/>
      <c r="E337" s="8"/>
      <c r="F337" s="8"/>
      <c r="G337" s="684"/>
      <c r="H337" s="8"/>
      <c r="I337" s="165"/>
      <c r="J337" s="165"/>
      <c r="L337" s="165"/>
    </row>
    <row r="338" spans="3:12" s="3" customFormat="1" x14ac:dyDescent="0.2">
      <c r="C338" s="8"/>
      <c r="D338" s="8"/>
      <c r="E338" s="8"/>
      <c r="F338" s="8"/>
      <c r="G338" s="684"/>
      <c r="H338" s="8"/>
      <c r="I338" s="165"/>
      <c r="J338" s="165"/>
      <c r="L338" s="165"/>
    </row>
    <row r="339" spans="3:12" s="3" customFormat="1" x14ac:dyDescent="0.2">
      <c r="C339" s="8"/>
      <c r="D339" s="8"/>
      <c r="E339" s="8"/>
      <c r="F339" s="8"/>
      <c r="G339" s="684"/>
      <c r="H339" s="8"/>
      <c r="I339" s="165"/>
      <c r="J339" s="165"/>
      <c r="L339" s="165"/>
    </row>
    <row r="340" spans="3:12" s="3" customFormat="1" x14ac:dyDescent="0.2">
      <c r="C340" s="8"/>
      <c r="D340" s="8"/>
      <c r="E340" s="8"/>
      <c r="F340" s="8"/>
      <c r="G340" s="684"/>
      <c r="H340" s="8"/>
      <c r="I340" s="165"/>
      <c r="J340" s="165"/>
      <c r="L340" s="165"/>
    </row>
    <row r="341" spans="3:12" s="3" customFormat="1" x14ac:dyDescent="0.2">
      <c r="C341" s="8"/>
      <c r="D341" s="8"/>
      <c r="E341" s="8"/>
      <c r="F341" s="8"/>
      <c r="G341" s="684"/>
      <c r="H341" s="8"/>
      <c r="I341" s="165"/>
      <c r="J341" s="165"/>
      <c r="L341" s="165"/>
    </row>
    <row r="342" spans="3:12" s="3" customFormat="1" x14ac:dyDescent="0.2">
      <c r="C342" s="8"/>
      <c r="D342" s="8"/>
      <c r="E342" s="8"/>
      <c r="F342" s="8"/>
      <c r="G342" s="684"/>
      <c r="H342" s="8"/>
      <c r="I342" s="165"/>
      <c r="J342" s="165"/>
      <c r="L342" s="165"/>
    </row>
    <row r="343" spans="3:12" s="3" customFormat="1" x14ac:dyDescent="0.2">
      <c r="C343" s="8"/>
      <c r="D343" s="8"/>
      <c r="E343" s="8"/>
      <c r="F343" s="8"/>
      <c r="G343" s="684"/>
      <c r="H343" s="8"/>
      <c r="I343" s="165"/>
      <c r="J343" s="165"/>
      <c r="L343" s="165"/>
    </row>
    <row r="344" spans="3:12" s="3" customFormat="1" x14ac:dyDescent="0.2">
      <c r="C344" s="8"/>
      <c r="D344" s="8"/>
      <c r="E344" s="8"/>
      <c r="F344" s="8"/>
      <c r="G344" s="684"/>
      <c r="H344" s="8"/>
      <c r="I344" s="165"/>
      <c r="J344" s="165"/>
      <c r="L344" s="165"/>
    </row>
    <row r="345" spans="3:12" s="3" customFormat="1" x14ac:dyDescent="0.2">
      <c r="C345" s="8"/>
      <c r="D345" s="8"/>
      <c r="E345" s="8"/>
      <c r="F345" s="8"/>
      <c r="G345" s="684"/>
      <c r="H345" s="8"/>
      <c r="I345" s="165"/>
      <c r="J345" s="165"/>
      <c r="L345" s="165"/>
    </row>
    <row r="346" spans="3:12" s="3" customFormat="1" x14ac:dyDescent="0.2">
      <c r="C346" s="8"/>
      <c r="D346" s="8"/>
      <c r="E346" s="8"/>
      <c r="F346" s="8"/>
      <c r="G346" s="684"/>
      <c r="H346" s="8"/>
      <c r="I346" s="165"/>
      <c r="J346" s="165"/>
      <c r="L346" s="165"/>
    </row>
    <row r="347" spans="3:12" s="3" customFormat="1" x14ac:dyDescent="0.2">
      <c r="C347" s="8"/>
      <c r="D347" s="8"/>
      <c r="E347" s="8"/>
      <c r="F347" s="8"/>
      <c r="G347" s="684"/>
      <c r="H347" s="8"/>
      <c r="I347" s="165"/>
      <c r="J347" s="165"/>
      <c r="L347" s="165"/>
    </row>
    <row r="348" spans="3:12" s="3" customFormat="1" x14ac:dyDescent="0.2">
      <c r="C348" s="8"/>
      <c r="D348" s="8"/>
      <c r="E348" s="8"/>
      <c r="F348" s="8"/>
      <c r="G348" s="684"/>
      <c r="H348" s="8"/>
      <c r="I348" s="165"/>
      <c r="J348" s="165"/>
      <c r="L348" s="165"/>
    </row>
    <row r="349" spans="3:12" s="3" customFormat="1" x14ac:dyDescent="0.2">
      <c r="C349" s="8"/>
      <c r="D349" s="8"/>
      <c r="E349" s="8"/>
      <c r="F349" s="8"/>
      <c r="G349" s="684"/>
      <c r="H349" s="8"/>
      <c r="I349" s="165"/>
      <c r="J349" s="165"/>
      <c r="L349" s="165"/>
    </row>
    <row r="350" spans="3:12" s="3" customFormat="1" x14ac:dyDescent="0.2">
      <c r="C350" s="8"/>
      <c r="D350" s="8"/>
      <c r="E350" s="8"/>
      <c r="F350" s="8"/>
      <c r="G350" s="684"/>
      <c r="H350" s="8"/>
      <c r="I350" s="165"/>
      <c r="J350" s="165"/>
      <c r="L350" s="165"/>
    </row>
    <row r="351" spans="3:12" s="3" customFormat="1" x14ac:dyDescent="0.2">
      <c r="C351" s="8"/>
      <c r="D351" s="8"/>
      <c r="E351" s="8"/>
      <c r="F351" s="8"/>
      <c r="G351" s="684"/>
      <c r="H351" s="8"/>
      <c r="I351" s="165"/>
      <c r="J351" s="165"/>
      <c r="L351" s="165"/>
    </row>
    <row r="352" spans="3:12" s="3" customFormat="1" x14ac:dyDescent="0.2">
      <c r="C352" s="8"/>
      <c r="D352" s="8"/>
      <c r="E352" s="8"/>
      <c r="F352" s="8"/>
      <c r="G352" s="684"/>
      <c r="H352" s="8"/>
      <c r="I352" s="165"/>
      <c r="J352" s="165"/>
      <c r="L352" s="165"/>
    </row>
    <row r="353" spans="3:12" s="3" customFormat="1" x14ac:dyDescent="0.2">
      <c r="C353" s="8"/>
      <c r="D353" s="8"/>
      <c r="E353" s="8"/>
      <c r="F353" s="8"/>
      <c r="G353" s="684"/>
      <c r="H353" s="8"/>
      <c r="I353" s="165"/>
      <c r="J353" s="165"/>
      <c r="L353" s="165"/>
    </row>
    <row r="354" spans="3:12" s="3" customFormat="1" x14ac:dyDescent="0.2">
      <c r="C354" s="8"/>
      <c r="D354" s="8"/>
      <c r="E354" s="8"/>
      <c r="F354" s="8"/>
      <c r="G354" s="684"/>
      <c r="H354" s="8"/>
      <c r="I354" s="165"/>
      <c r="J354" s="165"/>
      <c r="L354" s="165"/>
    </row>
    <row r="355" spans="3:12" s="3" customFormat="1" x14ac:dyDescent="0.2">
      <c r="C355" s="8"/>
      <c r="D355" s="8"/>
      <c r="E355" s="8"/>
      <c r="F355" s="8"/>
      <c r="G355" s="684"/>
      <c r="H355" s="8"/>
      <c r="I355" s="165"/>
      <c r="J355" s="165"/>
      <c r="L355" s="165"/>
    </row>
    <row r="356" spans="3:12" s="3" customFormat="1" x14ac:dyDescent="0.2">
      <c r="C356" s="8"/>
      <c r="D356" s="8"/>
      <c r="E356" s="8"/>
      <c r="F356" s="8"/>
      <c r="G356" s="684"/>
      <c r="H356" s="8"/>
      <c r="I356" s="165"/>
      <c r="J356" s="165"/>
      <c r="L356" s="165"/>
    </row>
    <row r="357" spans="3:12" s="3" customFormat="1" x14ac:dyDescent="0.2">
      <c r="C357" s="8"/>
      <c r="D357" s="8"/>
      <c r="E357" s="8"/>
      <c r="F357" s="8"/>
      <c r="G357" s="684"/>
      <c r="H357" s="8"/>
      <c r="I357" s="165"/>
      <c r="J357" s="165"/>
      <c r="L357" s="165"/>
    </row>
    <row r="358" spans="3:12" s="3" customFormat="1" x14ac:dyDescent="0.2">
      <c r="C358" s="8"/>
      <c r="D358" s="8"/>
      <c r="E358" s="8"/>
      <c r="F358" s="8"/>
      <c r="G358" s="684"/>
      <c r="H358" s="8"/>
      <c r="I358" s="165"/>
      <c r="J358" s="165"/>
      <c r="L358" s="165"/>
    </row>
    <row r="359" spans="3:12" s="3" customFormat="1" x14ac:dyDescent="0.2">
      <c r="C359" s="8"/>
      <c r="D359" s="8"/>
      <c r="E359" s="8"/>
      <c r="F359" s="8"/>
      <c r="G359" s="684"/>
      <c r="H359" s="8"/>
      <c r="I359" s="165"/>
      <c r="J359" s="165"/>
      <c r="L359" s="165"/>
    </row>
    <row r="360" spans="3:12" s="3" customFormat="1" x14ac:dyDescent="0.2">
      <c r="C360" s="8"/>
      <c r="D360" s="8"/>
      <c r="E360" s="8"/>
      <c r="F360" s="8"/>
      <c r="G360" s="684"/>
      <c r="H360" s="8"/>
      <c r="I360" s="165"/>
      <c r="J360" s="165"/>
      <c r="L360" s="165"/>
    </row>
    <row r="361" spans="3:12" s="3" customFormat="1" x14ac:dyDescent="0.2">
      <c r="C361" s="8"/>
      <c r="D361" s="8"/>
      <c r="E361" s="8"/>
      <c r="F361" s="8"/>
      <c r="G361" s="684"/>
      <c r="H361" s="8"/>
      <c r="I361" s="165"/>
      <c r="J361" s="165"/>
      <c r="L361" s="165"/>
    </row>
    <row r="362" spans="3:12" s="3" customFormat="1" x14ac:dyDescent="0.2">
      <c r="C362" s="8"/>
      <c r="D362" s="8"/>
      <c r="E362" s="8"/>
      <c r="F362" s="8"/>
      <c r="G362" s="684"/>
      <c r="H362" s="8"/>
      <c r="I362" s="165"/>
      <c r="J362" s="165"/>
      <c r="L362" s="165"/>
    </row>
    <row r="363" spans="3:12" s="3" customFormat="1" x14ac:dyDescent="0.2">
      <c r="C363" s="8"/>
      <c r="D363" s="8"/>
      <c r="E363" s="8"/>
      <c r="F363" s="8"/>
      <c r="G363" s="684"/>
      <c r="H363" s="8"/>
      <c r="I363" s="165"/>
      <c r="J363" s="165"/>
      <c r="L363" s="165"/>
    </row>
    <row r="364" spans="3:12" s="3" customFormat="1" x14ac:dyDescent="0.2">
      <c r="C364" s="8"/>
      <c r="D364" s="8"/>
      <c r="E364" s="8"/>
      <c r="F364" s="8"/>
      <c r="G364" s="684"/>
      <c r="H364" s="8"/>
      <c r="I364" s="165"/>
      <c r="J364" s="165"/>
      <c r="L364" s="165"/>
    </row>
    <row r="365" spans="3:12" s="3" customFormat="1" x14ac:dyDescent="0.2">
      <c r="C365" s="8"/>
      <c r="D365" s="8"/>
      <c r="E365" s="8"/>
      <c r="F365" s="8"/>
      <c r="G365" s="684"/>
      <c r="H365" s="8"/>
      <c r="I365" s="165"/>
      <c r="J365" s="165"/>
      <c r="L365" s="165"/>
    </row>
    <row r="366" spans="3:12" s="3" customFormat="1" x14ac:dyDescent="0.2">
      <c r="C366" s="8"/>
      <c r="D366" s="8"/>
      <c r="E366" s="8"/>
      <c r="F366" s="8"/>
      <c r="G366" s="684"/>
      <c r="H366" s="8"/>
      <c r="I366" s="165"/>
      <c r="J366" s="165"/>
      <c r="L366" s="165"/>
    </row>
    <row r="367" spans="3:12" s="3" customFormat="1" x14ac:dyDescent="0.2">
      <c r="C367" s="8"/>
      <c r="D367" s="8"/>
      <c r="E367" s="8"/>
      <c r="F367" s="8"/>
      <c r="G367" s="684"/>
      <c r="H367" s="8"/>
      <c r="I367" s="165"/>
      <c r="J367" s="165"/>
      <c r="L367" s="165"/>
    </row>
    <row r="368" spans="3:12" s="3" customFormat="1" x14ac:dyDescent="0.2">
      <c r="C368" s="8"/>
      <c r="D368" s="8"/>
      <c r="E368" s="8"/>
      <c r="F368" s="8"/>
      <c r="G368" s="684"/>
      <c r="H368" s="8"/>
      <c r="I368" s="165"/>
      <c r="J368" s="165"/>
      <c r="L368" s="165"/>
    </row>
    <row r="369" spans="3:12" s="3" customFormat="1" x14ac:dyDescent="0.2">
      <c r="C369" s="8"/>
      <c r="D369" s="8"/>
      <c r="E369" s="8"/>
      <c r="F369" s="8"/>
      <c r="G369" s="684"/>
      <c r="H369" s="8"/>
      <c r="I369" s="165"/>
      <c r="J369" s="165"/>
      <c r="L369" s="165"/>
    </row>
    <row r="370" spans="3:12" s="3" customFormat="1" x14ac:dyDescent="0.2">
      <c r="C370" s="8"/>
      <c r="D370" s="8"/>
      <c r="E370" s="8"/>
      <c r="F370" s="8"/>
      <c r="G370" s="684"/>
      <c r="H370" s="8"/>
      <c r="I370" s="165"/>
      <c r="J370" s="165"/>
      <c r="L370" s="165"/>
    </row>
    <row r="371" spans="3:12" s="3" customFormat="1" x14ac:dyDescent="0.2">
      <c r="C371" s="8"/>
      <c r="D371" s="8"/>
      <c r="E371" s="8"/>
      <c r="F371" s="8"/>
      <c r="G371" s="684"/>
      <c r="H371" s="8"/>
      <c r="I371" s="165"/>
      <c r="J371" s="165"/>
      <c r="L371" s="165"/>
    </row>
    <row r="372" spans="3:12" s="3" customFormat="1" x14ac:dyDescent="0.2">
      <c r="C372" s="8"/>
      <c r="D372" s="8"/>
      <c r="E372" s="8"/>
      <c r="F372" s="8"/>
      <c r="G372" s="684"/>
      <c r="H372" s="8"/>
      <c r="I372" s="165"/>
      <c r="J372" s="165"/>
      <c r="L372" s="165"/>
    </row>
    <row r="373" spans="3:12" s="3" customFormat="1" x14ac:dyDescent="0.2">
      <c r="C373" s="8"/>
      <c r="D373" s="8"/>
      <c r="E373" s="8"/>
      <c r="F373" s="8"/>
      <c r="G373" s="684"/>
      <c r="H373" s="8"/>
      <c r="I373" s="165"/>
      <c r="J373" s="165"/>
      <c r="L373" s="165"/>
    </row>
    <row r="374" spans="3:12" s="3" customFormat="1" x14ac:dyDescent="0.2">
      <c r="C374" s="8"/>
      <c r="D374" s="8"/>
      <c r="E374" s="8"/>
      <c r="F374" s="8"/>
      <c r="G374" s="684"/>
      <c r="H374" s="8"/>
      <c r="I374" s="165"/>
      <c r="J374" s="165"/>
      <c r="L374" s="165"/>
    </row>
    <row r="375" spans="3:12" s="3" customFormat="1" x14ac:dyDescent="0.2">
      <c r="C375" s="8"/>
      <c r="D375" s="8"/>
      <c r="E375" s="8"/>
      <c r="F375" s="8"/>
      <c r="G375" s="684"/>
      <c r="H375" s="8"/>
      <c r="I375" s="165"/>
      <c r="J375" s="165"/>
      <c r="L375" s="165"/>
    </row>
    <row r="376" spans="3:12" s="3" customFormat="1" x14ac:dyDescent="0.2">
      <c r="C376" s="8"/>
      <c r="D376" s="8"/>
      <c r="E376" s="8"/>
      <c r="F376" s="8"/>
      <c r="G376" s="684"/>
      <c r="H376" s="8"/>
      <c r="I376" s="165"/>
      <c r="J376" s="165"/>
      <c r="L376" s="165"/>
    </row>
    <row r="377" spans="3:12" s="3" customFormat="1" x14ac:dyDescent="0.2">
      <c r="C377" s="8"/>
      <c r="D377" s="8"/>
      <c r="E377" s="8"/>
      <c r="F377" s="8"/>
      <c r="G377" s="684"/>
      <c r="H377" s="8"/>
      <c r="I377" s="165"/>
      <c r="J377" s="165"/>
      <c r="L377" s="165"/>
    </row>
    <row r="378" spans="3:12" s="3" customFormat="1" x14ac:dyDescent="0.2">
      <c r="C378" s="8"/>
      <c r="D378" s="8"/>
      <c r="E378" s="8"/>
      <c r="F378" s="8"/>
      <c r="G378" s="684"/>
      <c r="H378" s="8"/>
      <c r="I378" s="165"/>
      <c r="J378" s="165"/>
      <c r="L378" s="165"/>
    </row>
    <row r="379" spans="3:12" s="3" customFormat="1" x14ac:dyDescent="0.2">
      <c r="C379" s="8"/>
      <c r="D379" s="8"/>
      <c r="E379" s="8"/>
      <c r="F379" s="8"/>
      <c r="G379" s="684"/>
      <c r="H379" s="8"/>
      <c r="I379" s="165"/>
      <c r="J379" s="165"/>
      <c r="L379" s="165"/>
    </row>
    <row r="380" spans="3:12" s="3" customFormat="1" x14ac:dyDescent="0.2">
      <c r="C380" s="8"/>
      <c r="D380" s="8"/>
      <c r="E380" s="8"/>
      <c r="F380" s="8"/>
      <c r="G380" s="684"/>
      <c r="H380" s="8"/>
      <c r="I380" s="165"/>
      <c r="J380" s="165"/>
      <c r="L380" s="165"/>
    </row>
    <row r="381" spans="3:12" s="3" customFormat="1" x14ac:dyDescent="0.2">
      <c r="C381" s="8"/>
      <c r="D381" s="8"/>
      <c r="E381" s="8"/>
      <c r="F381" s="8"/>
      <c r="G381" s="684"/>
      <c r="H381" s="8"/>
      <c r="I381" s="165"/>
      <c r="J381" s="165"/>
      <c r="L381" s="165"/>
    </row>
    <row r="382" spans="3:12" s="3" customFormat="1" x14ac:dyDescent="0.2">
      <c r="C382" s="8"/>
      <c r="D382" s="8"/>
      <c r="E382" s="8"/>
      <c r="F382" s="8"/>
      <c r="G382" s="684"/>
      <c r="H382" s="8"/>
      <c r="I382" s="165"/>
      <c r="J382" s="165"/>
      <c r="L382" s="165"/>
    </row>
    <row r="383" spans="3:12" s="3" customFormat="1" x14ac:dyDescent="0.2">
      <c r="C383" s="8"/>
      <c r="D383" s="8"/>
      <c r="E383" s="8"/>
      <c r="F383" s="8"/>
      <c r="G383" s="684"/>
      <c r="H383" s="8"/>
      <c r="I383" s="165"/>
      <c r="J383" s="165"/>
      <c r="L383" s="165"/>
    </row>
    <row r="384" spans="3:12" s="3" customFormat="1" x14ac:dyDescent="0.2">
      <c r="C384" s="8"/>
      <c r="D384" s="8"/>
      <c r="E384" s="8"/>
      <c r="F384" s="8"/>
      <c r="G384" s="684"/>
      <c r="H384" s="8"/>
      <c r="I384" s="165"/>
      <c r="J384" s="165"/>
      <c r="L384" s="165"/>
    </row>
    <row r="385" spans="3:12" s="3" customFormat="1" x14ac:dyDescent="0.2">
      <c r="C385" s="8"/>
      <c r="D385" s="8"/>
      <c r="E385" s="8"/>
      <c r="F385" s="8"/>
      <c r="G385" s="684"/>
      <c r="H385" s="8"/>
      <c r="I385" s="165"/>
      <c r="J385" s="165"/>
      <c r="L385" s="165"/>
    </row>
    <row r="386" spans="3:12" s="3" customFormat="1" x14ac:dyDescent="0.2">
      <c r="C386" s="8"/>
      <c r="D386" s="8"/>
      <c r="E386" s="8"/>
      <c r="F386" s="8"/>
      <c r="G386" s="684"/>
      <c r="H386" s="8"/>
      <c r="I386" s="165"/>
      <c r="J386" s="165"/>
      <c r="L386" s="165"/>
    </row>
    <row r="387" spans="3:12" s="3" customFormat="1" x14ac:dyDescent="0.2">
      <c r="C387" s="8"/>
      <c r="D387" s="8"/>
      <c r="E387" s="8"/>
      <c r="F387" s="8"/>
      <c r="G387" s="684"/>
      <c r="H387" s="8"/>
      <c r="I387" s="165"/>
      <c r="J387" s="165"/>
      <c r="L387" s="165"/>
    </row>
    <row r="388" spans="3:12" s="3" customFormat="1" x14ac:dyDescent="0.2">
      <c r="C388" s="8"/>
      <c r="D388" s="8"/>
      <c r="E388" s="8"/>
      <c r="F388" s="8"/>
      <c r="G388" s="684"/>
      <c r="H388" s="8"/>
      <c r="I388" s="165"/>
      <c r="J388" s="165"/>
      <c r="L388" s="165"/>
    </row>
    <row r="389" spans="3:12" s="3" customFormat="1" x14ac:dyDescent="0.2">
      <c r="C389" s="8"/>
      <c r="D389" s="8"/>
      <c r="E389" s="8"/>
      <c r="F389" s="8"/>
      <c r="G389" s="684"/>
      <c r="H389" s="8"/>
      <c r="I389" s="165"/>
      <c r="J389" s="165"/>
      <c r="L389" s="165"/>
    </row>
    <row r="390" spans="3:12" s="3" customFormat="1" x14ac:dyDescent="0.2">
      <c r="C390" s="8"/>
      <c r="D390" s="8"/>
      <c r="E390" s="8"/>
      <c r="F390" s="8"/>
      <c r="G390" s="684"/>
      <c r="H390" s="8"/>
      <c r="I390" s="165"/>
      <c r="J390" s="165"/>
      <c r="L390" s="165"/>
    </row>
    <row r="391" spans="3:12" s="3" customFormat="1" x14ac:dyDescent="0.2">
      <c r="C391" s="8"/>
      <c r="D391" s="8"/>
      <c r="E391" s="8"/>
      <c r="F391" s="8"/>
      <c r="G391" s="684"/>
      <c r="H391" s="8"/>
      <c r="I391" s="165"/>
      <c r="J391" s="165"/>
      <c r="L391" s="165"/>
    </row>
    <row r="392" spans="3:12" s="3" customFormat="1" x14ac:dyDescent="0.2">
      <c r="C392" s="8"/>
      <c r="D392" s="8"/>
      <c r="E392" s="8"/>
      <c r="F392" s="8"/>
      <c r="G392" s="684"/>
      <c r="H392" s="8"/>
      <c r="I392" s="165"/>
      <c r="J392" s="165"/>
      <c r="L392" s="165"/>
    </row>
    <row r="393" spans="3:12" s="3" customFormat="1" x14ac:dyDescent="0.2">
      <c r="C393" s="8"/>
      <c r="D393" s="8"/>
      <c r="E393" s="8"/>
      <c r="F393" s="8"/>
      <c r="G393" s="684"/>
      <c r="H393" s="8"/>
      <c r="I393" s="165"/>
      <c r="J393" s="165"/>
      <c r="L393" s="165"/>
    </row>
    <row r="394" spans="3:12" s="3" customFormat="1" x14ac:dyDescent="0.2">
      <c r="C394" s="8"/>
      <c r="D394" s="8"/>
      <c r="E394" s="8"/>
      <c r="F394" s="8"/>
      <c r="G394" s="684"/>
      <c r="H394" s="8"/>
      <c r="I394" s="165"/>
      <c r="J394" s="165"/>
      <c r="L394" s="165"/>
    </row>
    <row r="395" spans="3:12" s="3" customFormat="1" x14ac:dyDescent="0.2">
      <c r="C395" s="8"/>
      <c r="D395" s="8"/>
      <c r="E395" s="8"/>
      <c r="F395" s="8"/>
      <c r="G395" s="684"/>
      <c r="H395" s="8"/>
      <c r="I395" s="165"/>
      <c r="J395" s="165"/>
      <c r="L395" s="165"/>
    </row>
    <row r="396" spans="3:12" s="3" customFormat="1" x14ac:dyDescent="0.2">
      <c r="C396" s="8"/>
      <c r="D396" s="8"/>
      <c r="E396" s="8"/>
      <c r="F396" s="8"/>
      <c r="G396" s="684"/>
      <c r="H396" s="8"/>
      <c r="I396" s="165"/>
      <c r="J396" s="165"/>
      <c r="L396" s="165"/>
    </row>
    <row r="397" spans="3:12" s="3" customFormat="1" x14ac:dyDescent="0.2">
      <c r="C397" s="8"/>
      <c r="D397" s="8"/>
      <c r="E397" s="8"/>
      <c r="F397" s="8"/>
      <c r="G397" s="684"/>
      <c r="H397" s="8"/>
      <c r="I397" s="165"/>
      <c r="J397" s="165"/>
      <c r="L397" s="165"/>
    </row>
    <row r="398" spans="3:12" s="3" customFormat="1" x14ac:dyDescent="0.2">
      <c r="C398" s="8"/>
      <c r="D398" s="8"/>
      <c r="E398" s="8"/>
      <c r="F398" s="8"/>
      <c r="G398" s="684"/>
      <c r="H398" s="8"/>
      <c r="I398" s="165"/>
      <c r="J398" s="165"/>
      <c r="L398" s="165"/>
    </row>
    <row r="399" spans="3:12" s="3" customFormat="1" x14ac:dyDescent="0.2">
      <c r="C399" s="8"/>
      <c r="D399" s="8"/>
      <c r="E399" s="8"/>
      <c r="F399" s="8"/>
      <c r="G399" s="684"/>
      <c r="H399" s="8"/>
      <c r="I399" s="165"/>
      <c r="J399" s="165"/>
      <c r="L399" s="165"/>
    </row>
    <row r="400" spans="3:12" s="3" customFormat="1" x14ac:dyDescent="0.2">
      <c r="C400" s="8"/>
      <c r="D400" s="8"/>
      <c r="E400" s="8"/>
      <c r="F400" s="8"/>
      <c r="G400" s="684"/>
      <c r="H400" s="8"/>
      <c r="I400" s="165"/>
      <c r="J400" s="165"/>
      <c r="L400" s="165"/>
    </row>
    <row r="401" spans="3:12" s="3" customFormat="1" x14ac:dyDescent="0.2">
      <c r="C401" s="8"/>
      <c r="D401" s="8"/>
      <c r="E401" s="8"/>
      <c r="F401" s="8"/>
      <c r="G401" s="684"/>
      <c r="H401" s="8"/>
      <c r="I401" s="165"/>
      <c r="J401" s="165"/>
      <c r="L401" s="165"/>
    </row>
    <row r="402" spans="3:12" s="3" customFormat="1" x14ac:dyDescent="0.2">
      <c r="C402" s="8"/>
      <c r="D402" s="8"/>
      <c r="E402" s="8"/>
      <c r="F402" s="8"/>
      <c r="G402" s="684"/>
      <c r="H402" s="8"/>
      <c r="I402" s="165"/>
      <c r="J402" s="165"/>
      <c r="L402" s="165"/>
    </row>
    <row r="403" spans="3:12" s="3" customFormat="1" x14ac:dyDescent="0.2">
      <c r="C403" s="8"/>
      <c r="D403" s="8"/>
      <c r="E403" s="8"/>
      <c r="F403" s="8"/>
      <c r="G403" s="684"/>
      <c r="H403" s="8"/>
      <c r="I403" s="165"/>
      <c r="J403" s="165"/>
      <c r="L403" s="165"/>
    </row>
    <row r="404" spans="3:12" s="3" customFormat="1" x14ac:dyDescent="0.2">
      <c r="C404" s="8"/>
      <c r="D404" s="8"/>
      <c r="E404" s="8"/>
      <c r="F404" s="8"/>
      <c r="G404" s="684"/>
      <c r="H404" s="8"/>
      <c r="I404" s="165"/>
      <c r="J404" s="165"/>
      <c r="L404" s="165"/>
    </row>
    <row r="405" spans="3:12" s="3" customFormat="1" x14ac:dyDescent="0.2">
      <c r="C405" s="8"/>
      <c r="D405" s="8"/>
      <c r="E405" s="8"/>
      <c r="F405" s="8"/>
      <c r="G405" s="684"/>
      <c r="H405" s="8"/>
      <c r="I405" s="165"/>
      <c r="J405" s="165"/>
      <c r="L405" s="165"/>
    </row>
    <row r="406" spans="3:12" s="3" customFormat="1" x14ac:dyDescent="0.2">
      <c r="C406" s="8"/>
      <c r="D406" s="8"/>
      <c r="E406" s="8"/>
      <c r="F406" s="8"/>
      <c r="G406" s="684"/>
      <c r="H406" s="8"/>
      <c r="I406" s="165"/>
      <c r="J406" s="165"/>
      <c r="L406" s="165"/>
    </row>
    <row r="407" spans="3:12" s="3" customFormat="1" x14ac:dyDescent="0.2">
      <c r="C407" s="8"/>
      <c r="D407" s="8"/>
      <c r="E407" s="8"/>
      <c r="F407" s="8"/>
      <c r="G407" s="684"/>
      <c r="H407" s="8"/>
      <c r="I407" s="165"/>
      <c r="J407" s="165"/>
      <c r="L407" s="165"/>
    </row>
    <row r="408" spans="3:12" s="3" customFormat="1" x14ac:dyDescent="0.2">
      <c r="C408" s="8"/>
      <c r="D408" s="8"/>
      <c r="E408" s="8"/>
      <c r="F408" s="8"/>
      <c r="G408" s="684"/>
      <c r="H408" s="8"/>
      <c r="I408" s="165"/>
      <c r="J408" s="165"/>
      <c r="L408" s="165"/>
    </row>
    <row r="409" spans="3:12" s="3" customFormat="1" x14ac:dyDescent="0.2">
      <c r="C409" s="8"/>
      <c r="D409" s="8"/>
      <c r="E409" s="8"/>
      <c r="F409" s="8"/>
      <c r="G409" s="684"/>
      <c r="H409" s="8"/>
      <c r="I409" s="165"/>
      <c r="J409" s="165"/>
      <c r="L409" s="165"/>
    </row>
    <row r="410" spans="3:12" s="3" customFormat="1" x14ac:dyDescent="0.2">
      <c r="C410" s="8"/>
      <c r="D410" s="8"/>
      <c r="E410" s="8"/>
      <c r="F410" s="8"/>
      <c r="G410" s="684"/>
      <c r="H410" s="8"/>
      <c r="I410" s="165"/>
      <c r="J410" s="165"/>
      <c r="L410" s="165"/>
    </row>
    <row r="411" spans="3:12" s="3" customFormat="1" x14ac:dyDescent="0.2">
      <c r="C411" s="8"/>
      <c r="D411" s="8"/>
      <c r="E411" s="8"/>
      <c r="F411" s="8"/>
      <c r="G411" s="684"/>
      <c r="H411" s="8"/>
      <c r="I411" s="165"/>
      <c r="J411" s="165"/>
      <c r="L411" s="165"/>
    </row>
    <row r="412" spans="3:12" s="3" customFormat="1" x14ac:dyDescent="0.2">
      <c r="C412" s="8"/>
      <c r="D412" s="8"/>
      <c r="E412" s="8"/>
      <c r="F412" s="8"/>
      <c r="G412" s="684"/>
      <c r="H412" s="8"/>
      <c r="I412" s="165"/>
      <c r="J412" s="165"/>
      <c r="L412" s="165"/>
    </row>
    <row r="413" spans="3:12" s="3" customFormat="1" x14ac:dyDescent="0.2">
      <c r="C413" s="8"/>
      <c r="D413" s="8"/>
      <c r="E413" s="8"/>
      <c r="F413" s="8"/>
      <c r="G413" s="684"/>
      <c r="H413" s="8"/>
      <c r="I413" s="165"/>
      <c r="J413" s="165"/>
      <c r="L413" s="165"/>
    </row>
    <row r="414" spans="3:12" s="3" customFormat="1" x14ac:dyDescent="0.2">
      <c r="C414" s="8"/>
      <c r="D414" s="8"/>
      <c r="E414" s="8"/>
      <c r="F414" s="8"/>
      <c r="G414" s="684"/>
      <c r="H414" s="8"/>
      <c r="I414" s="165"/>
      <c r="J414" s="165"/>
      <c r="L414" s="165"/>
    </row>
    <row r="415" spans="3:12" s="3" customFormat="1" x14ac:dyDescent="0.2">
      <c r="C415" s="8"/>
      <c r="D415" s="8"/>
      <c r="E415" s="8"/>
      <c r="F415" s="8"/>
      <c r="G415" s="684"/>
      <c r="H415" s="8"/>
      <c r="I415" s="165"/>
      <c r="J415" s="165"/>
      <c r="L415" s="165"/>
    </row>
    <row r="416" spans="3:12" s="3" customFormat="1" x14ac:dyDescent="0.2">
      <c r="C416" s="8"/>
      <c r="D416" s="8"/>
      <c r="E416" s="8"/>
      <c r="F416" s="8"/>
      <c r="G416" s="684"/>
      <c r="H416" s="8"/>
      <c r="I416" s="165"/>
      <c r="J416" s="165"/>
      <c r="L416" s="165"/>
    </row>
    <row r="417" spans="3:12" s="3" customFormat="1" x14ac:dyDescent="0.2">
      <c r="C417" s="8"/>
      <c r="D417" s="8"/>
      <c r="E417" s="8"/>
      <c r="F417" s="8"/>
      <c r="G417" s="684"/>
      <c r="H417" s="8"/>
      <c r="I417" s="165"/>
      <c r="J417" s="165"/>
      <c r="L417" s="165"/>
    </row>
    <row r="418" spans="3:12" s="3" customFormat="1" x14ac:dyDescent="0.2">
      <c r="C418" s="8"/>
      <c r="D418" s="8"/>
      <c r="E418" s="8"/>
      <c r="F418" s="8"/>
      <c r="G418" s="684"/>
      <c r="H418" s="8"/>
      <c r="I418" s="165"/>
      <c r="J418" s="165"/>
      <c r="L418" s="165"/>
    </row>
    <row r="419" spans="3:12" s="3" customFormat="1" x14ac:dyDescent="0.2">
      <c r="C419" s="8"/>
      <c r="D419" s="8"/>
      <c r="E419" s="8"/>
      <c r="F419" s="8"/>
      <c r="G419" s="684"/>
      <c r="H419" s="8"/>
      <c r="I419" s="165"/>
      <c r="J419" s="165"/>
      <c r="L419" s="165"/>
    </row>
    <row r="420" spans="3:12" s="3" customFormat="1" x14ac:dyDescent="0.2">
      <c r="C420" s="8"/>
      <c r="D420" s="8"/>
      <c r="E420" s="8"/>
      <c r="F420" s="8"/>
      <c r="G420" s="684"/>
      <c r="H420" s="8"/>
      <c r="I420" s="165"/>
      <c r="J420" s="165"/>
      <c r="L420" s="165"/>
    </row>
    <row r="421" spans="3:12" s="3" customFormat="1" x14ac:dyDescent="0.2">
      <c r="C421" s="8"/>
      <c r="D421" s="8"/>
      <c r="E421" s="8"/>
      <c r="F421" s="8"/>
      <c r="G421" s="684"/>
      <c r="H421" s="8"/>
      <c r="I421" s="165"/>
      <c r="J421" s="165"/>
      <c r="L421" s="165"/>
    </row>
    <row r="422" spans="3:12" s="3" customFormat="1" x14ac:dyDescent="0.2">
      <c r="C422" s="8"/>
      <c r="D422" s="8"/>
      <c r="E422" s="8"/>
      <c r="F422" s="8"/>
      <c r="G422" s="684"/>
      <c r="H422" s="8"/>
      <c r="I422" s="165"/>
      <c r="J422" s="165"/>
      <c r="L422" s="165"/>
    </row>
    <row r="423" spans="3:12" s="3" customFormat="1" x14ac:dyDescent="0.2">
      <c r="C423" s="8"/>
      <c r="D423" s="8"/>
      <c r="E423" s="8"/>
      <c r="F423" s="8"/>
      <c r="G423" s="684"/>
      <c r="H423" s="8"/>
      <c r="I423" s="165"/>
      <c r="J423" s="165"/>
      <c r="L423" s="165"/>
    </row>
    <row r="424" spans="3:12" s="3" customFormat="1" x14ac:dyDescent="0.2">
      <c r="C424" s="8"/>
      <c r="D424" s="8"/>
      <c r="E424" s="8"/>
      <c r="F424" s="8"/>
      <c r="G424" s="684"/>
      <c r="H424" s="8"/>
      <c r="I424" s="165"/>
      <c r="J424" s="165"/>
      <c r="L424" s="165"/>
    </row>
    <row r="425" spans="3:12" s="3" customFormat="1" x14ac:dyDescent="0.2">
      <c r="C425" s="8"/>
      <c r="D425" s="8"/>
      <c r="E425" s="8"/>
      <c r="F425" s="8"/>
      <c r="G425" s="684"/>
      <c r="H425" s="8"/>
      <c r="I425" s="165"/>
      <c r="J425" s="165"/>
      <c r="L425" s="165"/>
    </row>
    <row r="426" spans="3:12" s="3" customFormat="1" x14ac:dyDescent="0.2">
      <c r="C426" s="8"/>
      <c r="D426" s="8"/>
      <c r="E426" s="8"/>
      <c r="F426" s="8"/>
      <c r="G426" s="684"/>
      <c r="H426" s="8"/>
      <c r="I426" s="165"/>
      <c r="J426" s="165"/>
      <c r="L426" s="165"/>
    </row>
    <row r="427" spans="3:12" s="3" customFormat="1" x14ac:dyDescent="0.2">
      <c r="C427" s="8"/>
      <c r="D427" s="8"/>
      <c r="E427" s="8"/>
      <c r="F427" s="8"/>
      <c r="G427" s="684"/>
      <c r="H427" s="8"/>
      <c r="I427" s="165"/>
      <c r="J427" s="165"/>
      <c r="L427" s="165"/>
    </row>
    <row r="428" spans="3:12" s="3" customFormat="1" x14ac:dyDescent="0.2">
      <c r="C428" s="8"/>
      <c r="D428" s="8"/>
      <c r="E428" s="8"/>
      <c r="F428" s="8"/>
      <c r="G428" s="684"/>
      <c r="H428" s="8"/>
      <c r="I428" s="165"/>
      <c r="J428" s="165"/>
      <c r="L428" s="165"/>
    </row>
    <row r="429" spans="3:12" s="3" customFormat="1" x14ac:dyDescent="0.2">
      <c r="C429" s="8"/>
      <c r="D429" s="8"/>
      <c r="E429" s="8"/>
      <c r="F429" s="8"/>
      <c r="G429" s="684"/>
      <c r="H429" s="8"/>
      <c r="I429" s="165"/>
      <c r="J429" s="165"/>
      <c r="L429" s="165"/>
    </row>
    <row r="430" spans="3:12" s="3" customFormat="1" x14ac:dyDescent="0.2">
      <c r="C430" s="8"/>
      <c r="D430" s="8"/>
      <c r="E430" s="8"/>
      <c r="F430" s="8"/>
      <c r="G430" s="684"/>
      <c r="H430" s="8"/>
      <c r="I430" s="165"/>
      <c r="J430" s="165"/>
      <c r="L430" s="165"/>
    </row>
    <row r="431" spans="3:12" s="3" customFormat="1" x14ac:dyDescent="0.2">
      <c r="C431" s="8"/>
      <c r="D431" s="8"/>
      <c r="E431" s="8"/>
      <c r="F431" s="8"/>
      <c r="G431" s="684"/>
      <c r="H431" s="8"/>
      <c r="I431" s="165"/>
      <c r="J431" s="165"/>
      <c r="L431" s="165"/>
    </row>
    <row r="432" spans="3:12" s="3" customFormat="1" x14ac:dyDescent="0.2">
      <c r="C432" s="8"/>
      <c r="D432" s="8"/>
      <c r="E432" s="8"/>
      <c r="F432" s="8"/>
      <c r="G432" s="684"/>
      <c r="H432" s="8"/>
      <c r="I432" s="165"/>
      <c r="J432" s="165"/>
      <c r="L432" s="165"/>
    </row>
    <row r="433" spans="3:12" s="3" customFormat="1" x14ac:dyDescent="0.2">
      <c r="C433" s="8"/>
      <c r="D433" s="8"/>
      <c r="E433" s="8"/>
      <c r="F433" s="8"/>
      <c r="G433" s="684"/>
      <c r="H433" s="8"/>
      <c r="I433" s="165"/>
      <c r="J433" s="165"/>
      <c r="L433" s="165"/>
    </row>
    <row r="434" spans="3:12" s="3" customFormat="1" x14ac:dyDescent="0.2">
      <c r="C434" s="8"/>
      <c r="D434" s="8"/>
      <c r="E434" s="8"/>
      <c r="F434" s="8"/>
      <c r="G434" s="684"/>
      <c r="H434" s="8"/>
      <c r="I434" s="165"/>
      <c r="J434" s="165"/>
      <c r="L434" s="165"/>
    </row>
    <row r="435" spans="3:12" s="3" customFormat="1" x14ac:dyDescent="0.2">
      <c r="C435" s="8"/>
      <c r="D435" s="8"/>
      <c r="E435" s="8"/>
      <c r="F435" s="8"/>
      <c r="G435" s="684"/>
      <c r="H435" s="8"/>
      <c r="I435" s="165"/>
      <c r="J435" s="165"/>
      <c r="L435" s="165"/>
    </row>
    <row r="436" spans="3:12" s="3" customFormat="1" x14ac:dyDescent="0.2">
      <c r="C436" s="8"/>
      <c r="D436" s="8"/>
      <c r="E436" s="8"/>
      <c r="F436" s="8"/>
      <c r="G436" s="684"/>
      <c r="H436" s="8"/>
      <c r="I436" s="165"/>
      <c r="J436" s="165"/>
      <c r="L436" s="165"/>
    </row>
    <row r="437" spans="3:12" s="3" customFormat="1" x14ac:dyDescent="0.2">
      <c r="C437" s="8"/>
      <c r="D437" s="8"/>
      <c r="E437" s="8"/>
      <c r="F437" s="8"/>
      <c r="G437" s="684"/>
      <c r="H437" s="8"/>
      <c r="I437" s="165"/>
      <c r="J437" s="165"/>
      <c r="L437" s="165"/>
    </row>
    <row r="438" spans="3:12" s="3" customFormat="1" x14ac:dyDescent="0.2">
      <c r="C438" s="8"/>
      <c r="D438" s="8"/>
      <c r="E438" s="8"/>
      <c r="F438" s="8"/>
      <c r="G438" s="684"/>
      <c r="H438" s="8"/>
      <c r="I438" s="165"/>
      <c r="J438" s="165"/>
      <c r="L438" s="165"/>
    </row>
    <row r="439" spans="3:12" s="3" customFormat="1" x14ac:dyDescent="0.2">
      <c r="C439" s="8"/>
      <c r="D439" s="8"/>
      <c r="E439" s="8"/>
      <c r="F439" s="8"/>
      <c r="G439" s="684"/>
      <c r="H439" s="8"/>
      <c r="I439" s="165"/>
      <c r="J439" s="165"/>
      <c r="L439" s="165"/>
    </row>
    <row r="440" spans="3:12" s="3" customFormat="1" x14ac:dyDescent="0.2">
      <c r="C440" s="8"/>
      <c r="D440" s="8"/>
      <c r="E440" s="8"/>
      <c r="F440" s="8"/>
      <c r="G440" s="684"/>
      <c r="H440" s="8"/>
      <c r="I440" s="165"/>
      <c r="J440" s="165"/>
      <c r="L440" s="165"/>
    </row>
    <row r="441" spans="3:12" s="3" customFormat="1" x14ac:dyDescent="0.2">
      <c r="C441" s="8"/>
      <c r="D441" s="8"/>
      <c r="E441" s="8"/>
      <c r="F441" s="8"/>
      <c r="G441" s="684"/>
      <c r="H441" s="8"/>
      <c r="I441" s="165"/>
      <c r="J441" s="165"/>
      <c r="L441" s="165"/>
    </row>
    <row r="442" spans="3:12" s="3" customFormat="1" x14ac:dyDescent="0.2">
      <c r="C442" s="8"/>
      <c r="D442" s="8"/>
      <c r="E442" s="8"/>
      <c r="F442" s="8"/>
      <c r="G442" s="684"/>
      <c r="H442" s="8"/>
      <c r="I442" s="165"/>
      <c r="J442" s="165"/>
      <c r="L442" s="165"/>
    </row>
    <row r="443" spans="3:12" s="3" customFormat="1" x14ac:dyDescent="0.2">
      <c r="C443" s="8"/>
      <c r="D443" s="8"/>
      <c r="E443" s="8"/>
      <c r="F443" s="8"/>
      <c r="G443" s="684"/>
      <c r="H443" s="8"/>
      <c r="I443" s="165"/>
      <c r="J443" s="165"/>
      <c r="L443" s="165"/>
    </row>
    <row r="444" spans="3:12" s="3" customFormat="1" x14ac:dyDescent="0.2">
      <c r="C444" s="8"/>
      <c r="D444" s="8"/>
      <c r="E444" s="8"/>
      <c r="F444" s="8"/>
      <c r="G444" s="684"/>
      <c r="H444" s="8"/>
      <c r="I444" s="165"/>
      <c r="J444" s="165"/>
      <c r="L444" s="165"/>
    </row>
    <row r="445" spans="3:12" s="3" customFormat="1" x14ac:dyDescent="0.2">
      <c r="C445" s="8"/>
      <c r="D445" s="8"/>
      <c r="E445" s="8"/>
      <c r="F445" s="8"/>
      <c r="G445" s="684"/>
      <c r="H445" s="8"/>
      <c r="I445" s="165"/>
      <c r="J445" s="165"/>
      <c r="L445" s="165"/>
    </row>
    <row r="446" spans="3:12" s="3" customFormat="1" x14ac:dyDescent="0.2">
      <c r="C446" s="8"/>
      <c r="D446" s="8"/>
      <c r="E446" s="8"/>
      <c r="F446" s="8"/>
      <c r="G446" s="684"/>
      <c r="H446" s="8"/>
      <c r="I446" s="165"/>
      <c r="J446" s="165"/>
      <c r="L446" s="165"/>
    </row>
    <row r="447" spans="3:12" s="3" customFormat="1" x14ac:dyDescent="0.2">
      <c r="C447" s="8"/>
      <c r="D447" s="8"/>
      <c r="E447" s="8"/>
      <c r="F447" s="8"/>
      <c r="G447" s="684"/>
      <c r="H447" s="8"/>
      <c r="I447" s="165"/>
      <c r="J447" s="165"/>
      <c r="L447" s="165"/>
    </row>
    <row r="448" spans="3:12" s="3" customFormat="1" x14ac:dyDescent="0.2">
      <c r="C448" s="8"/>
      <c r="D448" s="8"/>
      <c r="E448" s="8"/>
      <c r="F448" s="8"/>
      <c r="G448" s="684"/>
      <c r="H448" s="8"/>
      <c r="I448" s="165"/>
      <c r="J448" s="165"/>
      <c r="L448" s="165"/>
    </row>
    <row r="449" spans="3:12" s="3" customFormat="1" x14ac:dyDescent="0.2">
      <c r="C449" s="8"/>
      <c r="D449" s="8"/>
      <c r="E449" s="8"/>
      <c r="F449" s="8"/>
      <c r="G449" s="684"/>
      <c r="H449" s="8"/>
      <c r="I449" s="165"/>
      <c r="J449" s="165"/>
      <c r="L449" s="165"/>
    </row>
    <row r="450" spans="3:12" s="3" customFormat="1" x14ac:dyDescent="0.2">
      <c r="C450" s="8"/>
      <c r="D450" s="8"/>
      <c r="E450" s="8"/>
      <c r="F450" s="8"/>
      <c r="G450" s="684"/>
      <c r="H450" s="8"/>
      <c r="I450" s="165"/>
      <c r="J450" s="165"/>
      <c r="L450" s="165"/>
    </row>
    <row r="451" spans="3:12" s="3" customFormat="1" x14ac:dyDescent="0.2">
      <c r="C451" s="8"/>
      <c r="D451" s="8"/>
      <c r="E451" s="8"/>
      <c r="F451" s="8"/>
      <c r="G451" s="684"/>
      <c r="H451" s="8"/>
      <c r="I451" s="165"/>
      <c r="J451" s="165"/>
      <c r="L451" s="165"/>
    </row>
    <row r="452" spans="3:12" s="3" customFormat="1" x14ac:dyDescent="0.2">
      <c r="C452" s="8"/>
      <c r="D452" s="8"/>
      <c r="E452" s="8"/>
      <c r="F452" s="8"/>
      <c r="G452" s="684"/>
      <c r="H452" s="8"/>
      <c r="I452" s="165"/>
      <c r="J452" s="165"/>
      <c r="L452" s="165"/>
    </row>
    <row r="453" spans="3:12" s="3" customFormat="1" x14ac:dyDescent="0.2">
      <c r="C453" s="8"/>
      <c r="D453" s="8"/>
      <c r="E453" s="8"/>
      <c r="F453" s="8"/>
      <c r="G453" s="684"/>
      <c r="H453" s="8"/>
      <c r="I453" s="165"/>
      <c r="J453" s="165"/>
      <c r="L453" s="165"/>
    </row>
    <row r="454" spans="3:12" s="3" customFormat="1" x14ac:dyDescent="0.2">
      <c r="C454" s="8"/>
      <c r="D454" s="8"/>
      <c r="E454" s="8"/>
      <c r="F454" s="8"/>
      <c r="G454" s="684"/>
      <c r="H454" s="8"/>
      <c r="I454" s="165"/>
      <c r="J454" s="165"/>
      <c r="L454" s="165"/>
    </row>
    <row r="455" spans="3:12" s="3" customFormat="1" x14ac:dyDescent="0.2">
      <c r="C455" s="8"/>
      <c r="D455" s="8"/>
      <c r="E455" s="8"/>
      <c r="F455" s="8"/>
      <c r="G455" s="684"/>
      <c r="H455" s="8"/>
      <c r="I455" s="165"/>
      <c r="J455" s="165"/>
      <c r="L455" s="165"/>
    </row>
    <row r="456" spans="3:12" s="3" customFormat="1" x14ac:dyDescent="0.2">
      <c r="C456" s="8"/>
      <c r="D456" s="8"/>
      <c r="E456" s="8"/>
      <c r="F456" s="8"/>
      <c r="G456" s="684"/>
      <c r="H456" s="8"/>
      <c r="I456" s="165"/>
      <c r="J456" s="165"/>
      <c r="L456" s="165"/>
    </row>
    <row r="457" spans="3:12" s="3" customFormat="1" x14ac:dyDescent="0.2">
      <c r="C457" s="8"/>
      <c r="D457" s="8"/>
      <c r="E457" s="8"/>
      <c r="F457" s="8"/>
      <c r="G457" s="684"/>
      <c r="H457" s="8"/>
      <c r="I457" s="165"/>
      <c r="J457" s="165"/>
      <c r="L457" s="165"/>
    </row>
    <row r="458" spans="3:12" s="3" customFormat="1" x14ac:dyDescent="0.2">
      <c r="C458" s="8"/>
      <c r="D458" s="8"/>
      <c r="E458" s="8"/>
      <c r="F458" s="8"/>
      <c r="G458" s="684"/>
      <c r="H458" s="8"/>
      <c r="I458" s="165"/>
      <c r="J458" s="165"/>
      <c r="L458" s="165"/>
    </row>
    <row r="459" spans="3:12" s="3" customFormat="1" x14ac:dyDescent="0.2">
      <c r="C459" s="8"/>
      <c r="D459" s="8"/>
      <c r="E459" s="8"/>
      <c r="F459" s="8"/>
      <c r="G459" s="684"/>
      <c r="H459" s="8"/>
      <c r="I459" s="165"/>
      <c r="J459" s="165"/>
      <c r="L459" s="165"/>
    </row>
    <row r="460" spans="3:12" s="3" customFormat="1" x14ac:dyDescent="0.2">
      <c r="C460" s="8"/>
      <c r="D460" s="8"/>
      <c r="E460" s="8"/>
      <c r="F460" s="8"/>
      <c r="G460" s="684"/>
      <c r="H460" s="8"/>
      <c r="I460" s="165"/>
      <c r="J460" s="165"/>
      <c r="L460" s="165"/>
    </row>
    <row r="461" spans="3:12" s="3" customFormat="1" x14ac:dyDescent="0.2">
      <c r="C461" s="8"/>
      <c r="D461" s="8"/>
      <c r="E461" s="8"/>
      <c r="F461" s="8"/>
      <c r="G461" s="684"/>
      <c r="H461" s="8"/>
      <c r="I461" s="165"/>
      <c r="J461" s="165"/>
      <c r="L461" s="165"/>
    </row>
    <row r="462" spans="3:12" s="3" customFormat="1" x14ac:dyDescent="0.2">
      <c r="C462" s="8"/>
      <c r="D462" s="8"/>
      <c r="E462" s="8"/>
      <c r="F462" s="8"/>
      <c r="G462" s="684"/>
      <c r="H462" s="8"/>
      <c r="I462" s="165"/>
      <c r="J462" s="165"/>
      <c r="L462" s="165"/>
    </row>
    <row r="463" spans="3:12" s="3" customFormat="1" x14ac:dyDescent="0.2">
      <c r="C463" s="8"/>
      <c r="D463" s="8"/>
      <c r="E463" s="8"/>
      <c r="F463" s="8"/>
      <c r="G463" s="684"/>
      <c r="H463" s="8"/>
      <c r="I463" s="165"/>
      <c r="J463" s="165"/>
      <c r="L463" s="165"/>
    </row>
    <row r="464" spans="3:12" s="3" customFormat="1" x14ac:dyDescent="0.2">
      <c r="C464" s="8"/>
      <c r="D464" s="8"/>
      <c r="E464" s="8"/>
      <c r="F464" s="8"/>
      <c r="G464" s="684"/>
      <c r="H464" s="8"/>
      <c r="I464" s="165"/>
      <c r="J464" s="165"/>
      <c r="L464" s="165"/>
    </row>
    <row r="465" spans="3:12" s="3" customFormat="1" x14ac:dyDescent="0.2">
      <c r="C465" s="8"/>
      <c r="D465" s="8"/>
      <c r="E465" s="8"/>
      <c r="F465" s="8"/>
      <c r="G465" s="684"/>
      <c r="H465" s="8"/>
      <c r="I465" s="165"/>
      <c r="J465" s="165"/>
      <c r="L465" s="165"/>
    </row>
    <row r="466" spans="3:12" s="3" customFormat="1" x14ac:dyDescent="0.2">
      <c r="C466" s="8"/>
      <c r="D466" s="8"/>
      <c r="E466" s="8"/>
      <c r="F466" s="8"/>
      <c r="G466" s="684"/>
      <c r="H466" s="8"/>
      <c r="I466" s="165"/>
      <c r="J466" s="165"/>
      <c r="L466" s="165"/>
    </row>
    <row r="467" spans="3:12" s="3" customFormat="1" x14ac:dyDescent="0.2">
      <c r="C467" s="8"/>
      <c r="D467" s="8"/>
      <c r="E467" s="8"/>
      <c r="F467" s="8"/>
      <c r="G467" s="684"/>
      <c r="H467" s="8"/>
      <c r="I467" s="165"/>
      <c r="J467" s="165"/>
      <c r="L467" s="165"/>
    </row>
    <row r="468" spans="3:12" s="3" customFormat="1" x14ac:dyDescent="0.2">
      <c r="C468" s="8"/>
      <c r="D468" s="8"/>
      <c r="E468" s="8"/>
      <c r="F468" s="8"/>
      <c r="G468" s="684"/>
      <c r="H468" s="8"/>
      <c r="I468" s="165"/>
      <c r="J468" s="165"/>
      <c r="L468" s="165"/>
    </row>
    <row r="469" spans="3:12" s="3" customFormat="1" x14ac:dyDescent="0.2">
      <c r="C469" s="8"/>
      <c r="D469" s="8"/>
      <c r="E469" s="8"/>
      <c r="F469" s="8"/>
      <c r="G469" s="684"/>
      <c r="H469" s="8"/>
      <c r="I469" s="165"/>
      <c r="J469" s="165"/>
      <c r="L469" s="165"/>
    </row>
    <row r="470" spans="3:12" s="3" customFormat="1" x14ac:dyDescent="0.2">
      <c r="C470" s="8"/>
      <c r="D470" s="8"/>
      <c r="E470" s="8"/>
      <c r="F470" s="8"/>
      <c r="G470" s="684"/>
      <c r="H470" s="8"/>
      <c r="I470" s="165"/>
      <c r="J470" s="165"/>
      <c r="L470" s="165"/>
    </row>
    <row r="471" spans="3:12" s="3" customFormat="1" x14ac:dyDescent="0.2">
      <c r="C471" s="8"/>
      <c r="D471" s="8"/>
      <c r="E471" s="8"/>
      <c r="F471" s="8"/>
      <c r="G471" s="684"/>
      <c r="H471" s="8"/>
      <c r="I471" s="165"/>
      <c r="J471" s="165"/>
      <c r="L471" s="165"/>
    </row>
    <row r="472" spans="3:12" s="3" customFormat="1" x14ac:dyDescent="0.2">
      <c r="C472" s="8"/>
      <c r="D472" s="8"/>
      <c r="E472" s="8"/>
      <c r="F472" s="8"/>
      <c r="G472" s="684"/>
      <c r="H472" s="8"/>
      <c r="I472" s="165"/>
      <c r="J472" s="165"/>
      <c r="L472" s="165"/>
    </row>
    <row r="473" spans="3:12" s="3" customFormat="1" x14ac:dyDescent="0.2">
      <c r="C473" s="8"/>
      <c r="D473" s="8"/>
      <c r="E473" s="8"/>
      <c r="F473" s="8"/>
      <c r="G473" s="684"/>
      <c r="H473" s="8"/>
      <c r="I473" s="165"/>
      <c r="J473" s="165"/>
      <c r="L473" s="165"/>
    </row>
    <row r="474" spans="3:12" s="3" customFormat="1" x14ac:dyDescent="0.2">
      <c r="C474" s="8"/>
      <c r="D474" s="8"/>
      <c r="E474" s="8"/>
      <c r="F474" s="8"/>
      <c r="G474" s="684"/>
      <c r="H474" s="8"/>
      <c r="I474" s="165"/>
      <c r="J474" s="165"/>
      <c r="L474" s="165"/>
    </row>
    <row r="475" spans="3:12" s="3" customFormat="1" x14ac:dyDescent="0.2">
      <c r="C475" s="8"/>
      <c r="D475" s="8"/>
      <c r="E475" s="8"/>
      <c r="F475" s="8"/>
      <c r="G475" s="684"/>
      <c r="H475" s="8"/>
      <c r="I475" s="165"/>
      <c r="J475" s="165"/>
      <c r="L475" s="165"/>
    </row>
    <row r="476" spans="3:12" s="3" customFormat="1" x14ac:dyDescent="0.2">
      <c r="C476" s="8"/>
      <c r="D476" s="8"/>
      <c r="E476" s="8"/>
      <c r="F476" s="8"/>
      <c r="G476" s="684"/>
      <c r="H476" s="8"/>
      <c r="I476" s="165"/>
      <c r="J476" s="165"/>
      <c r="L476" s="165"/>
    </row>
    <row r="477" spans="3:12" s="3" customFormat="1" x14ac:dyDescent="0.2">
      <c r="C477" s="8"/>
      <c r="D477" s="8"/>
      <c r="E477" s="8"/>
      <c r="F477" s="8"/>
      <c r="G477" s="684"/>
      <c r="H477" s="8"/>
      <c r="I477" s="165"/>
      <c r="J477" s="165"/>
      <c r="L477" s="165"/>
    </row>
    <row r="478" spans="3:12" s="3" customFormat="1" x14ac:dyDescent="0.2">
      <c r="C478" s="8"/>
      <c r="D478" s="8"/>
      <c r="E478" s="8"/>
      <c r="F478" s="8"/>
      <c r="G478" s="684"/>
      <c r="H478" s="8"/>
      <c r="I478" s="165"/>
      <c r="J478" s="165"/>
      <c r="L478" s="165"/>
    </row>
    <row r="479" spans="3:12" s="3" customFormat="1" x14ac:dyDescent="0.2">
      <c r="C479" s="8"/>
      <c r="D479" s="8"/>
      <c r="E479" s="8"/>
      <c r="F479" s="8"/>
      <c r="G479" s="684"/>
      <c r="H479" s="8"/>
      <c r="I479" s="165"/>
      <c r="J479" s="165"/>
      <c r="L479" s="165"/>
    </row>
    <row r="480" spans="3:12" s="3" customFormat="1" x14ac:dyDescent="0.2">
      <c r="C480" s="8"/>
      <c r="D480" s="8"/>
      <c r="E480" s="8"/>
      <c r="F480" s="8"/>
      <c r="G480" s="684"/>
      <c r="H480" s="8"/>
      <c r="I480" s="165"/>
      <c r="J480" s="165"/>
      <c r="L480" s="165"/>
    </row>
    <row r="481" spans="1:12" s="3" customFormat="1" x14ac:dyDescent="0.2">
      <c r="C481" s="8"/>
      <c r="D481" s="8"/>
      <c r="E481" s="8"/>
      <c r="F481" s="8"/>
      <c r="G481" s="684"/>
      <c r="H481" s="8"/>
      <c r="I481" s="165"/>
      <c r="J481" s="165"/>
      <c r="L481" s="165"/>
    </row>
    <row r="482" spans="1:12" s="3" customFormat="1" x14ac:dyDescent="0.2">
      <c r="C482" s="8"/>
      <c r="D482" s="8"/>
      <c r="E482" s="8"/>
      <c r="F482" s="8"/>
      <c r="G482" s="684"/>
      <c r="H482" s="8"/>
      <c r="I482" s="165"/>
      <c r="J482" s="165"/>
      <c r="L482" s="165"/>
    </row>
    <row r="483" spans="1:12" s="3" customFormat="1" x14ac:dyDescent="0.2">
      <c r="C483" s="8"/>
      <c r="D483" s="8"/>
      <c r="E483" s="8"/>
      <c r="F483" s="8"/>
      <c r="G483" s="684"/>
      <c r="H483" s="8"/>
      <c r="I483" s="165"/>
      <c r="J483" s="165"/>
      <c r="L483" s="165"/>
    </row>
    <row r="484" spans="1:12" s="3" customFormat="1" x14ac:dyDescent="0.2">
      <c r="C484" s="8"/>
      <c r="D484" s="8"/>
      <c r="E484" s="8"/>
      <c r="F484" s="8"/>
      <c r="G484" s="684"/>
      <c r="H484" s="8"/>
      <c r="I484" s="165"/>
      <c r="J484" s="165"/>
      <c r="L484" s="165"/>
    </row>
    <row r="485" spans="1:12" s="3" customFormat="1" x14ac:dyDescent="0.2">
      <c r="C485" s="8"/>
      <c r="D485" s="8"/>
      <c r="E485" s="8"/>
      <c r="F485" s="8"/>
      <c r="G485" s="684"/>
      <c r="H485" s="8"/>
      <c r="I485" s="165"/>
      <c r="J485" s="165"/>
      <c r="L485" s="165"/>
    </row>
    <row r="486" spans="1:12" s="3" customFormat="1" x14ac:dyDescent="0.2">
      <c r="C486" s="8"/>
      <c r="D486" s="8"/>
      <c r="E486" s="8"/>
      <c r="F486" s="8"/>
      <c r="G486" s="684"/>
      <c r="H486" s="8"/>
      <c r="I486" s="165"/>
      <c r="J486" s="165"/>
      <c r="L486" s="165"/>
    </row>
    <row r="487" spans="1:12" s="3" customFormat="1" x14ac:dyDescent="0.2">
      <c r="C487" s="8"/>
      <c r="D487" s="8"/>
      <c r="E487" s="8"/>
      <c r="F487" s="8"/>
      <c r="G487" s="684"/>
      <c r="H487" s="8"/>
      <c r="I487" s="165"/>
      <c r="J487" s="165"/>
      <c r="L487" s="165"/>
    </row>
    <row r="488" spans="1:12" s="3" customFormat="1" x14ac:dyDescent="0.2">
      <c r="C488" s="8"/>
      <c r="D488" s="8"/>
      <c r="E488" s="8"/>
      <c r="F488" s="8"/>
      <c r="G488" s="684"/>
      <c r="H488" s="8"/>
      <c r="I488" s="165"/>
      <c r="J488" s="165"/>
      <c r="L488" s="165"/>
    </row>
    <row r="489" spans="1:12" x14ac:dyDescent="0.2">
      <c r="A489" s="3"/>
      <c r="B489" s="3"/>
      <c r="C489" s="8"/>
      <c r="F489" s="8"/>
      <c r="H489" s="8"/>
    </row>
    <row r="490" spans="1:12" x14ac:dyDescent="0.2">
      <c r="A490" s="3"/>
      <c r="B490" s="3"/>
      <c r="C490" s="8"/>
      <c r="F490" s="8"/>
      <c r="H490" s="8"/>
    </row>
    <row r="491" spans="1:12" x14ac:dyDescent="0.2">
      <c r="A491" s="3"/>
      <c r="B491" s="3"/>
      <c r="C491" s="8"/>
      <c r="F491" s="8"/>
      <c r="H491" s="8"/>
    </row>
    <row r="492" spans="1:12" x14ac:dyDescent="0.2">
      <c r="A492" s="3"/>
      <c r="B492" s="3"/>
      <c r="C492" s="8"/>
      <c r="F492" s="8"/>
      <c r="H492" s="8"/>
    </row>
    <row r="493" spans="1:12" x14ac:dyDescent="0.2">
      <c r="A493" s="3"/>
      <c r="B493" s="3"/>
      <c r="C493" s="8"/>
      <c r="F493" s="8"/>
      <c r="H493" s="8"/>
    </row>
    <row r="494" spans="1:12" x14ac:dyDescent="0.2">
      <c r="A494" s="3"/>
      <c r="B494" s="3"/>
      <c r="C494" s="8"/>
      <c r="F494" s="8"/>
      <c r="H494" s="8"/>
    </row>
    <row r="495" spans="1:12" x14ac:dyDescent="0.2">
      <c r="A495" s="3"/>
      <c r="B495" s="3"/>
      <c r="C495" s="8"/>
      <c r="F495" s="8"/>
      <c r="H495" s="8"/>
    </row>
    <row r="496" spans="1:12" x14ac:dyDescent="0.2">
      <c r="A496" s="3"/>
      <c r="B496" s="3"/>
      <c r="C496" s="8"/>
      <c r="F496" s="8"/>
      <c r="H496" s="8"/>
    </row>
  </sheetData>
  <pageMargins left="0.31496062992125984" right="0.31496062992125984" top="0.74803149606299213" bottom="0.74803149606299213" header="0.31496062992125984" footer="0.31496062992125984"/>
  <pageSetup paperSize="9" scale="67" fitToHeight="0" orientation="landscape" r:id="rId1"/>
  <headerFooter>
    <oddHeader xml:space="preserve">&amp;C&amp;"Arial,Bold"
Budžeta&amp;"Arial,Regular" &amp;"Arial,Bold"tāme&amp;R1.pielikums
</oddHeader>
    <oddFooter>&amp;L&amp;F   &amp;A&amp;R&amp;P</oddFooter>
  </headerFooter>
  <colBreaks count="1" manualBreakCount="1">
    <brk id="13" max="20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J28"/>
  <sheetViews>
    <sheetView zoomScale="120" zoomScaleNormal="120" workbookViewId="0">
      <selection activeCell="B2" sqref="B2:J17"/>
    </sheetView>
  </sheetViews>
  <sheetFormatPr defaultColWidth="39.7109375" defaultRowHeight="11.25" x14ac:dyDescent="0.2"/>
  <cols>
    <col min="1" max="1" width="39.7109375" style="182" customWidth="1"/>
    <col min="2" max="10" width="11.28515625" style="182" customWidth="1"/>
    <col min="11" max="248" width="9.140625" style="182" customWidth="1"/>
    <col min="249" max="249" width="3.7109375" style="182" customWidth="1"/>
    <col min="250" max="250" width="3.5703125" style="182" customWidth="1"/>
    <col min="251" max="251" width="13.85546875" style="182" customWidth="1"/>
    <col min="252" max="16384" width="39.7109375" style="182"/>
  </cols>
  <sheetData>
    <row r="1" spans="1:10" s="192" customFormat="1" ht="46.5" customHeight="1" x14ac:dyDescent="0.2">
      <c r="A1" s="193" t="s">
        <v>636</v>
      </c>
      <c r="B1" s="193" t="s">
        <v>635</v>
      </c>
      <c r="C1" s="193" t="s">
        <v>634</v>
      </c>
      <c r="D1" s="193" t="s">
        <v>633</v>
      </c>
      <c r="E1" s="193" t="s">
        <v>632</v>
      </c>
      <c r="F1" s="194" t="s">
        <v>631</v>
      </c>
      <c r="G1" s="193" t="s">
        <v>630</v>
      </c>
      <c r="H1" s="193" t="s">
        <v>629</v>
      </c>
      <c r="I1" s="194" t="s">
        <v>628</v>
      </c>
      <c r="J1" s="193" t="s">
        <v>627</v>
      </c>
    </row>
    <row r="2" spans="1:10" x14ac:dyDescent="0.2">
      <c r="A2" s="187" t="s">
        <v>626</v>
      </c>
      <c r="B2" s="185"/>
      <c r="C2" s="185"/>
      <c r="D2" s="185"/>
      <c r="E2" s="185"/>
      <c r="F2" s="185"/>
      <c r="G2" s="185"/>
      <c r="H2" s="185"/>
      <c r="I2" s="191"/>
      <c r="J2" s="191">
        <v>1470.36</v>
      </c>
    </row>
    <row r="3" spans="1:10" s="190" customFormat="1" x14ac:dyDescent="0.2">
      <c r="A3" s="187" t="s">
        <v>624</v>
      </c>
      <c r="B3" s="191"/>
      <c r="C3" s="191"/>
      <c r="D3" s="191"/>
      <c r="E3" s="191"/>
      <c r="F3" s="191"/>
      <c r="G3" s="191"/>
      <c r="H3" s="191"/>
      <c r="I3" s="191"/>
      <c r="J3" s="191"/>
    </row>
    <row r="4" spans="1:10" s="190" customFormat="1" x14ac:dyDescent="0.2">
      <c r="A4" s="187" t="s">
        <v>623</v>
      </c>
      <c r="B4" s="191"/>
      <c r="C4" s="191"/>
      <c r="D4" s="191"/>
      <c r="E4" s="191"/>
      <c r="F4" s="191"/>
      <c r="G4" s="191"/>
      <c r="H4" s="191"/>
      <c r="I4" s="191"/>
      <c r="J4" s="191"/>
    </row>
    <row r="5" spans="1:10" s="190" customFormat="1" x14ac:dyDescent="0.2">
      <c r="A5" s="187" t="s">
        <v>622</v>
      </c>
      <c r="B5" s="191"/>
      <c r="C5" s="191"/>
      <c r="D5" s="191"/>
      <c r="E5" s="191"/>
      <c r="F5" s="191"/>
      <c r="G5" s="191"/>
      <c r="H5" s="191"/>
      <c r="I5" s="191"/>
      <c r="J5" s="191"/>
    </row>
    <row r="6" spans="1:10" s="190" customFormat="1" x14ac:dyDescent="0.2">
      <c r="A6" s="188" t="s">
        <v>621</v>
      </c>
      <c r="B6" s="191"/>
      <c r="C6" s="191"/>
      <c r="D6" s="191"/>
      <c r="E6" s="191"/>
      <c r="F6" s="191"/>
      <c r="G6" s="191"/>
      <c r="H6" s="191"/>
      <c r="I6" s="191"/>
      <c r="J6" s="191"/>
    </row>
    <row r="7" spans="1:10" s="190" customFormat="1" x14ac:dyDescent="0.2">
      <c r="A7" s="188" t="s">
        <v>620</v>
      </c>
      <c r="B7" s="191"/>
      <c r="C7" s="191"/>
      <c r="D7" s="191"/>
      <c r="E7" s="191"/>
      <c r="F7" s="191"/>
      <c r="G7" s="191"/>
      <c r="H7" s="191"/>
      <c r="I7" s="191"/>
      <c r="J7" s="191"/>
    </row>
    <row r="8" spans="1:10" s="190" customFormat="1" x14ac:dyDescent="0.2">
      <c r="A8" s="187" t="s">
        <v>619</v>
      </c>
      <c r="B8" s="191">
        <v>1166.48</v>
      </c>
      <c r="C8" s="191"/>
      <c r="D8" s="191"/>
      <c r="E8" s="191"/>
      <c r="F8" s="191"/>
      <c r="G8" s="191"/>
      <c r="H8" s="191"/>
      <c r="I8" s="191"/>
      <c r="J8" s="191"/>
    </row>
    <row r="9" spans="1:10" s="190" customFormat="1" x14ac:dyDescent="0.2">
      <c r="A9" s="187" t="s">
        <v>618</v>
      </c>
      <c r="B9" s="191"/>
      <c r="C9" s="191"/>
      <c r="D9" s="191"/>
      <c r="E9" s="191"/>
      <c r="F9" s="191"/>
      <c r="G9" s="191"/>
      <c r="H9" s="191"/>
      <c r="I9" s="191"/>
      <c r="J9" s="191"/>
    </row>
    <row r="10" spans="1:10" s="190" customFormat="1" x14ac:dyDescent="0.2">
      <c r="A10" s="188" t="s">
        <v>617</v>
      </c>
      <c r="B10" s="191"/>
      <c r="C10" s="191"/>
      <c r="D10" s="191"/>
      <c r="E10" s="191"/>
      <c r="F10" s="191"/>
      <c r="G10" s="191"/>
      <c r="H10" s="191"/>
      <c r="I10" s="191"/>
      <c r="J10" s="191"/>
    </row>
    <row r="11" spans="1:10" s="190" customFormat="1" x14ac:dyDescent="0.2">
      <c r="A11" s="188" t="s">
        <v>616</v>
      </c>
      <c r="B11" s="191"/>
      <c r="C11" s="191"/>
      <c r="D11" s="191"/>
      <c r="E11" s="191"/>
      <c r="F11" s="191"/>
      <c r="G11" s="191"/>
      <c r="H11" s="191"/>
      <c r="I11" s="191"/>
      <c r="J11" s="191"/>
    </row>
    <row r="12" spans="1:10" s="190" customFormat="1" x14ac:dyDescent="0.2">
      <c r="A12" s="188" t="s">
        <v>615</v>
      </c>
      <c r="B12" s="185"/>
      <c r="C12" s="185"/>
      <c r="D12" s="185"/>
      <c r="E12" s="185"/>
      <c r="F12" s="185"/>
      <c r="G12" s="185"/>
      <c r="H12" s="185"/>
      <c r="I12" s="185"/>
      <c r="J12" s="185"/>
    </row>
    <row r="13" spans="1:10" x14ac:dyDescent="0.2">
      <c r="A13" s="189" t="s">
        <v>614</v>
      </c>
      <c r="B13" s="185">
        <f>260023.35+844.65</f>
        <v>260868</v>
      </c>
      <c r="C13" s="185"/>
      <c r="D13" s="185">
        <v>1950457.71</v>
      </c>
      <c r="E13" s="185"/>
      <c r="F13" s="185"/>
      <c r="G13" s="185"/>
      <c r="H13" s="185"/>
      <c r="I13" s="185">
        <v>438187.73</v>
      </c>
      <c r="J13" s="185"/>
    </row>
    <row r="14" spans="1:10" x14ac:dyDescent="0.2">
      <c r="A14" s="186" t="s">
        <v>613</v>
      </c>
      <c r="B14" s="185"/>
      <c r="C14" s="185"/>
      <c r="D14" s="185"/>
      <c r="E14" s="185"/>
      <c r="F14" s="185"/>
      <c r="G14" s="185"/>
      <c r="H14" s="185"/>
      <c r="I14" s="185"/>
      <c r="J14" s="185"/>
    </row>
    <row r="15" spans="1:10" x14ac:dyDescent="0.2">
      <c r="A15" s="186" t="s">
        <v>612</v>
      </c>
      <c r="B15" s="185"/>
      <c r="C15" s="185"/>
      <c r="D15" s="185"/>
      <c r="E15" s="185"/>
      <c r="F15" s="185"/>
      <c r="G15" s="185"/>
      <c r="H15" s="185"/>
      <c r="I15" s="185"/>
      <c r="J15" s="185"/>
    </row>
    <row r="16" spans="1:10" x14ac:dyDescent="0.2">
      <c r="A16" s="186" t="s">
        <v>611</v>
      </c>
      <c r="B16" s="185"/>
      <c r="C16" s="185"/>
      <c r="D16" s="185"/>
      <c r="E16" s="185"/>
      <c r="F16" s="185"/>
      <c r="G16" s="185"/>
      <c r="H16" s="185"/>
      <c r="I16" s="185"/>
      <c r="J16" s="185"/>
    </row>
    <row r="17" spans="1:10" ht="12.75" customHeight="1" x14ac:dyDescent="0.2">
      <c r="A17" s="188" t="s">
        <v>610</v>
      </c>
      <c r="B17" s="185"/>
      <c r="C17" s="185"/>
      <c r="D17" s="185"/>
      <c r="E17" s="185"/>
      <c r="F17" s="185"/>
      <c r="G17" s="185"/>
      <c r="H17" s="185"/>
      <c r="I17" s="185"/>
      <c r="J17" s="185"/>
    </row>
    <row r="18" spans="1:10" ht="12" customHeight="1" x14ac:dyDescent="0.2">
      <c r="A18" s="187" t="s">
        <v>609</v>
      </c>
      <c r="B18" s="185"/>
      <c r="C18" s="185"/>
      <c r="D18" s="185"/>
      <c r="E18" s="185"/>
      <c r="F18" s="185"/>
      <c r="G18" s="185"/>
      <c r="H18" s="185"/>
      <c r="I18" s="185"/>
      <c r="J18" s="185"/>
    </row>
    <row r="19" spans="1:10" ht="12" customHeight="1" x14ac:dyDescent="0.2">
      <c r="A19" s="186" t="s">
        <v>608</v>
      </c>
      <c r="B19" s="185"/>
      <c r="C19" s="185"/>
      <c r="D19" s="185"/>
      <c r="E19" s="185"/>
      <c r="F19" s="185"/>
      <c r="G19" s="185"/>
      <c r="H19" s="185"/>
      <c r="I19" s="185"/>
      <c r="J19" s="185"/>
    </row>
    <row r="20" spans="1:10" ht="12" customHeight="1" x14ac:dyDescent="0.2">
      <c r="A20" s="186" t="s">
        <v>608</v>
      </c>
      <c r="B20" s="185"/>
      <c r="C20" s="185"/>
      <c r="D20" s="185"/>
      <c r="E20" s="185"/>
      <c r="F20" s="185"/>
      <c r="G20" s="185"/>
      <c r="H20" s="185"/>
      <c r="I20" s="185"/>
      <c r="J20" s="185"/>
    </row>
    <row r="21" spans="1:10" ht="12" customHeight="1" x14ac:dyDescent="0.2">
      <c r="A21" s="186" t="s">
        <v>608</v>
      </c>
      <c r="B21" s="185"/>
      <c r="C21" s="185"/>
      <c r="D21" s="185"/>
      <c r="E21" s="185"/>
      <c r="F21" s="185"/>
      <c r="G21" s="185"/>
      <c r="H21" s="185"/>
      <c r="I21" s="185"/>
      <c r="J21" s="185"/>
    </row>
    <row r="22" spans="1:10" ht="12" customHeight="1" x14ac:dyDescent="0.2">
      <c r="A22" s="186" t="s">
        <v>608</v>
      </c>
      <c r="B22" s="185"/>
      <c r="C22" s="185"/>
      <c r="D22" s="185"/>
      <c r="E22" s="185"/>
      <c r="F22" s="185"/>
      <c r="G22" s="185"/>
      <c r="H22" s="185"/>
      <c r="I22" s="185"/>
      <c r="J22" s="185"/>
    </row>
    <row r="23" spans="1:10" ht="12" customHeight="1" x14ac:dyDescent="0.2">
      <c r="A23" s="186" t="s">
        <v>608</v>
      </c>
      <c r="B23" s="185"/>
      <c r="C23" s="185"/>
      <c r="D23" s="185"/>
      <c r="E23" s="185"/>
      <c r="F23" s="185"/>
      <c r="G23" s="185"/>
      <c r="H23" s="185"/>
      <c r="I23" s="185"/>
      <c r="J23" s="185"/>
    </row>
    <row r="24" spans="1:10" ht="12" customHeight="1" x14ac:dyDescent="0.2">
      <c r="A24" s="186" t="s">
        <v>608</v>
      </c>
      <c r="B24" s="185"/>
      <c r="C24" s="185"/>
      <c r="D24" s="185"/>
      <c r="E24" s="185"/>
      <c r="F24" s="185"/>
      <c r="G24" s="185"/>
      <c r="H24" s="185"/>
      <c r="I24" s="185"/>
      <c r="J24" s="185"/>
    </row>
    <row r="25" spans="1:10" ht="12" customHeight="1" x14ac:dyDescent="0.2">
      <c r="A25" s="186" t="s">
        <v>608</v>
      </c>
      <c r="B25" s="185"/>
      <c r="C25" s="185"/>
      <c r="D25" s="185"/>
      <c r="E25" s="185"/>
      <c r="F25" s="185"/>
      <c r="G25" s="185"/>
      <c r="H25" s="185"/>
      <c r="I25" s="185"/>
      <c r="J25" s="185"/>
    </row>
    <row r="26" spans="1:10" ht="12" customHeight="1" x14ac:dyDescent="0.2">
      <c r="A26" s="186" t="s">
        <v>608</v>
      </c>
      <c r="B26" s="185"/>
      <c r="C26" s="185"/>
      <c r="D26" s="185"/>
      <c r="E26" s="185"/>
      <c r="F26" s="185"/>
      <c r="G26" s="185"/>
      <c r="H26" s="185"/>
      <c r="I26" s="185"/>
      <c r="J26" s="185"/>
    </row>
    <row r="27" spans="1:10" x14ac:dyDescent="0.2">
      <c r="A27" s="184"/>
    </row>
    <row r="28" spans="1:10" x14ac:dyDescent="0.2">
      <c r="A28" s="183"/>
    </row>
  </sheetData>
  <pageMargins left="0.70866141732283472" right="0.70866141732283472" top="0.82677165354330717" bottom="0.74803149606299213" header="0.31496062992125984" footer="0.31496062992125984"/>
  <pageSetup paperSize="9" scale="94" fitToHeight="2" orientation="landscape" r:id="rId1"/>
  <headerFooter>
    <oddHeader>&amp;C&amp;"Arial,Bold"
Naudas atlikums uz pārskata perioda beigām, &amp;"Arial,Bold Italic"euro&amp;R8.pielikums</oddHeader>
    <oddFooter>&amp;L&amp;F   &amp;A&amp;R&amp;P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G73"/>
  <sheetViews>
    <sheetView topLeftCell="A31" zoomScale="120" zoomScaleNormal="120" workbookViewId="0">
      <selection activeCell="E70" sqref="E70"/>
    </sheetView>
  </sheetViews>
  <sheetFormatPr defaultRowHeight="12.75" x14ac:dyDescent="0.2"/>
  <cols>
    <col min="1" max="1" width="5" bestFit="1" customWidth="1"/>
    <col min="2" max="2" width="57.28515625" customWidth="1"/>
    <col min="3" max="3" width="10.85546875" customWidth="1"/>
    <col min="4" max="4" width="11.5703125" customWidth="1"/>
    <col min="5" max="5" width="10" customWidth="1"/>
    <col min="6" max="6" width="12" customWidth="1"/>
  </cols>
  <sheetData>
    <row r="1" spans="1:7" ht="33.75" x14ac:dyDescent="0.2">
      <c r="A1" s="217" t="s">
        <v>637</v>
      </c>
      <c r="B1" s="218" t="s">
        <v>655</v>
      </c>
      <c r="C1" s="217" t="s">
        <v>863</v>
      </c>
      <c r="D1" s="219" t="s">
        <v>656</v>
      </c>
      <c r="E1" s="217" t="s">
        <v>864</v>
      </c>
      <c r="F1" s="219" t="s">
        <v>657</v>
      </c>
    </row>
    <row r="2" spans="1:7" x14ac:dyDescent="0.2">
      <c r="A2" s="226">
        <v>1</v>
      </c>
      <c r="B2" s="24" t="s">
        <v>658</v>
      </c>
      <c r="C2" s="272">
        <v>5385800.0099999998</v>
      </c>
      <c r="D2" s="262">
        <f>C2/$C$69</f>
        <v>113.32800290379598</v>
      </c>
      <c r="E2" s="272">
        <v>6258297</v>
      </c>
      <c r="F2" s="262">
        <f>E2/$E$69</f>
        <v>134.60150553822993</v>
      </c>
      <c r="G2" s="795"/>
    </row>
    <row r="3" spans="1:7" ht="22.5" x14ac:dyDescent="0.2">
      <c r="A3" s="226">
        <v>2</v>
      </c>
      <c r="B3" s="26" t="s">
        <v>35</v>
      </c>
      <c r="C3" s="272">
        <v>1388644.39</v>
      </c>
      <c r="D3" s="263">
        <f>C3/$C$69</f>
        <v>29.219855020621157</v>
      </c>
      <c r="E3" s="272">
        <v>2082876</v>
      </c>
      <c r="F3" s="262">
        <f t="shared" ref="F3:F33" si="0">E3/$E$69</f>
        <v>44.797849231100116</v>
      </c>
      <c r="G3" s="795"/>
    </row>
    <row r="4" spans="1:7" x14ac:dyDescent="0.2">
      <c r="A4" s="226">
        <v>3</v>
      </c>
      <c r="B4" s="13" t="s">
        <v>185</v>
      </c>
      <c r="C4" s="256">
        <v>2550.73</v>
      </c>
      <c r="D4" s="263">
        <f t="shared" ref="D4:D33" si="1">C4/$C$69</f>
        <v>5.367246023062032E-2</v>
      </c>
      <c r="E4" s="256">
        <v>5991</v>
      </c>
      <c r="F4" s="262">
        <f t="shared" si="0"/>
        <v>0.12885256479191312</v>
      </c>
    </row>
    <row r="5" spans="1:7" x14ac:dyDescent="0.2">
      <c r="A5" s="226">
        <v>4</v>
      </c>
      <c r="B5" s="32" t="s">
        <v>48</v>
      </c>
      <c r="C5" s="256">
        <v>13133.12</v>
      </c>
      <c r="D5" s="261">
        <f t="shared" si="1"/>
        <v>0.27634710882922314</v>
      </c>
      <c r="E5" s="256">
        <v>14253</v>
      </c>
      <c r="F5" s="262">
        <f t="shared" si="0"/>
        <v>0.3065490913001398</v>
      </c>
    </row>
    <row r="6" spans="1:7" x14ac:dyDescent="0.2">
      <c r="A6" s="226">
        <v>5</v>
      </c>
      <c r="B6" s="26" t="s">
        <v>51</v>
      </c>
      <c r="C6" s="256">
        <f>SUM(C7:C11)</f>
        <v>448460.74</v>
      </c>
      <c r="D6" s="263">
        <f t="shared" si="1"/>
        <v>9.4365108155879138</v>
      </c>
      <c r="E6" s="256">
        <f>SUM(E7:E11)</f>
        <v>417666</v>
      </c>
      <c r="F6" s="262">
        <f t="shared" si="0"/>
        <v>8.983030433379934</v>
      </c>
    </row>
    <row r="7" spans="1:7" x14ac:dyDescent="0.2">
      <c r="A7" s="94">
        <v>5.0999999999999996</v>
      </c>
      <c r="B7" s="27" t="s">
        <v>52</v>
      </c>
      <c r="C7" s="258">
        <v>182816.27</v>
      </c>
      <c r="D7" s="265">
        <f t="shared" si="1"/>
        <v>3.8468199225654405</v>
      </c>
      <c r="E7" s="258">
        <v>161868</v>
      </c>
      <c r="F7" s="266">
        <f t="shared" si="0"/>
        <v>3.4814066028605226</v>
      </c>
    </row>
    <row r="8" spans="1:7" x14ac:dyDescent="0.2">
      <c r="A8" s="94">
        <v>5.2</v>
      </c>
      <c r="B8" s="27" t="s">
        <v>53</v>
      </c>
      <c r="C8" s="258">
        <v>24374.35</v>
      </c>
      <c r="D8" s="265">
        <f t="shared" si="1"/>
        <v>0.5128850685969194</v>
      </c>
      <c r="E8" s="258">
        <v>27059</v>
      </c>
      <c r="F8" s="266">
        <f t="shared" si="0"/>
        <v>0.58197655661899128</v>
      </c>
    </row>
    <row r="9" spans="1:7" x14ac:dyDescent="0.2">
      <c r="A9" s="94">
        <v>5.3</v>
      </c>
      <c r="B9" s="27" t="s">
        <v>54</v>
      </c>
      <c r="C9" s="258">
        <v>193934.65</v>
      </c>
      <c r="D9" s="265">
        <f t="shared" si="1"/>
        <v>4.0807728726538173</v>
      </c>
      <c r="E9" s="258">
        <v>176029</v>
      </c>
      <c r="F9" s="266">
        <f t="shared" si="0"/>
        <v>3.7859769867727713</v>
      </c>
    </row>
    <row r="10" spans="1:7" ht="22.5" x14ac:dyDescent="0.2">
      <c r="A10" s="94">
        <v>5.4</v>
      </c>
      <c r="B10" s="27" t="s">
        <v>186</v>
      </c>
      <c r="C10" s="258">
        <v>47335.47</v>
      </c>
      <c r="D10" s="265">
        <f t="shared" si="1"/>
        <v>0.99603295177173645</v>
      </c>
      <c r="E10" s="258">
        <v>52710</v>
      </c>
      <c r="F10" s="266">
        <f t="shared" si="0"/>
        <v>1.1336702871276481</v>
      </c>
    </row>
    <row r="11" spans="1:7" x14ac:dyDescent="0.2">
      <c r="A11" s="94">
        <v>5.5</v>
      </c>
      <c r="B11" s="27" t="s">
        <v>55</v>
      </c>
      <c r="C11" s="258">
        <v>0</v>
      </c>
      <c r="D11" s="265">
        <f t="shared" si="1"/>
        <v>0</v>
      </c>
      <c r="E11" s="258">
        <v>0</v>
      </c>
      <c r="F11" s="266">
        <f t="shared" si="0"/>
        <v>0</v>
      </c>
    </row>
    <row r="12" spans="1:7" ht="22.5" x14ac:dyDescent="0.2">
      <c r="A12" s="226">
        <v>6</v>
      </c>
      <c r="B12" s="26" t="s">
        <v>56</v>
      </c>
      <c r="C12" s="256">
        <v>55599.18</v>
      </c>
      <c r="D12" s="263">
        <f t="shared" si="1"/>
        <v>1.1699179362006564</v>
      </c>
      <c r="E12" s="256">
        <v>28308</v>
      </c>
      <c r="F12" s="262">
        <f t="shared" si="0"/>
        <v>0.60883966017851376</v>
      </c>
    </row>
    <row r="13" spans="1:7" x14ac:dyDescent="0.2">
      <c r="A13" s="226">
        <v>7</v>
      </c>
      <c r="B13" s="26" t="s">
        <v>190</v>
      </c>
      <c r="C13" s="256">
        <f>SUM(C14:C21)</f>
        <v>226757.43999999997</v>
      </c>
      <c r="D13" s="263">
        <f t="shared" si="1"/>
        <v>4.7714300143085593</v>
      </c>
      <c r="E13" s="256">
        <f>SUM(E14:E21)</f>
        <v>289048</v>
      </c>
      <c r="F13" s="262">
        <f t="shared" si="0"/>
        <v>6.2167544897300786</v>
      </c>
    </row>
    <row r="14" spans="1:7" x14ac:dyDescent="0.2">
      <c r="A14" s="94">
        <v>7.1</v>
      </c>
      <c r="B14" s="27" t="s">
        <v>191</v>
      </c>
      <c r="C14" s="258">
        <v>20778.939999999999</v>
      </c>
      <c r="D14" s="265">
        <f t="shared" si="1"/>
        <v>0.43723045198215638</v>
      </c>
      <c r="E14" s="258">
        <v>47830</v>
      </c>
      <c r="F14" s="266">
        <f t="shared" si="0"/>
        <v>1.0287127648134209</v>
      </c>
    </row>
    <row r="15" spans="1:7" x14ac:dyDescent="0.2">
      <c r="A15" s="94">
        <v>7.2</v>
      </c>
      <c r="B15" s="27" t="s">
        <v>61</v>
      </c>
      <c r="C15" s="258">
        <v>2521.61</v>
      </c>
      <c r="D15" s="265">
        <f t="shared" si="1"/>
        <v>5.3059717195522264E-2</v>
      </c>
      <c r="E15" s="258">
        <v>1676</v>
      </c>
      <c r="F15" s="266">
        <f t="shared" si="0"/>
        <v>3.6046886762017422E-2</v>
      </c>
    </row>
    <row r="16" spans="1:7" x14ac:dyDescent="0.2">
      <c r="A16" s="94">
        <v>7.3</v>
      </c>
      <c r="B16" s="27" t="s">
        <v>62</v>
      </c>
      <c r="C16" s="258">
        <v>113279.53</v>
      </c>
      <c r="D16" s="265">
        <f t="shared" si="1"/>
        <v>2.383627851190977</v>
      </c>
      <c r="E16" s="258">
        <v>121298</v>
      </c>
      <c r="F16" s="266">
        <f t="shared" si="0"/>
        <v>2.6088396601785138</v>
      </c>
    </row>
    <row r="17" spans="1:6" x14ac:dyDescent="0.2">
      <c r="A17" s="94">
        <v>7.4</v>
      </c>
      <c r="B17" s="27" t="s">
        <v>192</v>
      </c>
      <c r="C17" s="258">
        <v>36036.910000000003</v>
      </c>
      <c r="D17" s="265">
        <f t="shared" si="1"/>
        <v>0.75828865415369084</v>
      </c>
      <c r="E17" s="258">
        <v>21741</v>
      </c>
      <c r="F17" s="266">
        <f t="shared" si="0"/>
        <v>0.46759866652328208</v>
      </c>
    </row>
    <row r="18" spans="1:6" x14ac:dyDescent="0.2">
      <c r="A18" s="94">
        <v>7.5</v>
      </c>
      <c r="B18" s="27" t="s">
        <v>193</v>
      </c>
      <c r="C18" s="258"/>
      <c r="D18" s="265">
        <f t="shared" si="1"/>
        <v>0</v>
      </c>
      <c r="E18" s="258">
        <v>8548</v>
      </c>
      <c r="F18" s="266">
        <f t="shared" si="0"/>
        <v>0.18384772556188839</v>
      </c>
    </row>
    <row r="19" spans="1:6" x14ac:dyDescent="0.2">
      <c r="A19" s="94">
        <v>7.6</v>
      </c>
      <c r="B19" s="27" t="s">
        <v>63</v>
      </c>
      <c r="C19" s="258">
        <v>2537.08</v>
      </c>
      <c r="D19" s="265">
        <f t="shared" si="1"/>
        <v>5.3385236932918106E-2</v>
      </c>
      <c r="E19" s="258">
        <v>1906</v>
      </c>
      <c r="F19" s="266">
        <f t="shared" si="0"/>
        <v>4.0993655231745349E-2</v>
      </c>
    </row>
    <row r="20" spans="1:6" x14ac:dyDescent="0.2">
      <c r="A20" s="94">
        <v>7.7</v>
      </c>
      <c r="B20" s="27" t="s">
        <v>194</v>
      </c>
      <c r="C20" s="258"/>
      <c r="D20" s="265">
        <f t="shared" si="1"/>
        <v>0</v>
      </c>
      <c r="E20" s="258"/>
      <c r="F20" s="266">
        <f t="shared" si="0"/>
        <v>0</v>
      </c>
    </row>
    <row r="21" spans="1:6" x14ac:dyDescent="0.2">
      <c r="A21" s="94">
        <v>7.8</v>
      </c>
      <c r="B21" s="27" t="s">
        <v>64</v>
      </c>
      <c r="C21" s="258">
        <v>51603.37</v>
      </c>
      <c r="D21" s="265">
        <f t="shared" si="1"/>
        <v>1.0858381028532953</v>
      </c>
      <c r="E21" s="258">
        <v>86049</v>
      </c>
      <c r="F21" s="266">
        <f t="shared" si="0"/>
        <v>1.8507151306592107</v>
      </c>
    </row>
    <row r="22" spans="1:6" x14ac:dyDescent="0.2">
      <c r="A22" s="226">
        <v>8</v>
      </c>
      <c r="B22" s="32" t="s">
        <v>65</v>
      </c>
      <c r="C22" s="256">
        <v>92698.97</v>
      </c>
      <c r="D22" s="261">
        <f t="shared" si="1"/>
        <v>1.9505717111354264</v>
      </c>
      <c r="E22" s="256">
        <v>123537</v>
      </c>
      <c r="F22" s="262">
        <f t="shared" si="0"/>
        <v>2.6569953758468654</v>
      </c>
    </row>
    <row r="23" spans="1:6" x14ac:dyDescent="0.2">
      <c r="A23" s="226">
        <v>9</v>
      </c>
      <c r="B23" s="32" t="s">
        <v>69</v>
      </c>
      <c r="C23" s="256">
        <f>SUM(C24:C28)</f>
        <v>26636.61</v>
      </c>
      <c r="D23" s="261">
        <f t="shared" si="1"/>
        <v>0.56048754313609972</v>
      </c>
      <c r="E23" s="256">
        <f>SUM(E24:E28)</f>
        <v>29585</v>
      </c>
      <c r="F23" s="262">
        <f t="shared" si="0"/>
        <v>0.63630497903000327</v>
      </c>
    </row>
    <row r="24" spans="1:6" x14ac:dyDescent="0.2">
      <c r="A24" s="94">
        <v>9.1</v>
      </c>
      <c r="B24" s="30" t="s">
        <v>70</v>
      </c>
      <c r="C24" s="608"/>
      <c r="D24" s="264">
        <f t="shared" si="1"/>
        <v>0</v>
      </c>
      <c r="E24" s="257"/>
      <c r="F24" s="266">
        <f t="shared" si="0"/>
        <v>0</v>
      </c>
    </row>
    <row r="25" spans="1:6" x14ac:dyDescent="0.2">
      <c r="A25" s="94">
        <v>9.1999999999999993</v>
      </c>
      <c r="B25" s="30" t="s">
        <v>71</v>
      </c>
      <c r="C25" s="608"/>
      <c r="D25" s="264">
        <f t="shared" si="1"/>
        <v>0</v>
      </c>
      <c r="E25" s="257"/>
      <c r="F25" s="266">
        <f t="shared" si="0"/>
        <v>0</v>
      </c>
    </row>
    <row r="26" spans="1:6" x14ac:dyDescent="0.2">
      <c r="A26" s="94">
        <v>9.3000000000000007</v>
      </c>
      <c r="B26" s="30" t="s">
        <v>72</v>
      </c>
      <c r="C26" s="608"/>
      <c r="D26" s="264">
        <f t="shared" si="1"/>
        <v>0</v>
      </c>
      <c r="E26" s="257"/>
      <c r="F26" s="266">
        <f t="shared" si="0"/>
        <v>0</v>
      </c>
    </row>
    <row r="27" spans="1:6" x14ac:dyDescent="0.2">
      <c r="A27" s="94">
        <v>9.4</v>
      </c>
      <c r="B27" s="30" t="s">
        <v>195</v>
      </c>
      <c r="C27" s="608">
        <v>26636.61</v>
      </c>
      <c r="D27" s="264">
        <f>C27/$C$69</f>
        <v>0.56048754313609972</v>
      </c>
      <c r="E27" s="257">
        <v>29376</v>
      </c>
      <c r="F27" s="266">
        <f t="shared" si="0"/>
        <v>0.63180987202925043</v>
      </c>
    </row>
    <row r="28" spans="1:6" x14ac:dyDescent="0.2">
      <c r="A28" s="94">
        <v>9.5</v>
      </c>
      <c r="B28" s="30" t="s">
        <v>73</v>
      </c>
      <c r="C28" s="608"/>
      <c r="D28" s="264">
        <f t="shared" si="1"/>
        <v>0</v>
      </c>
      <c r="E28" s="257">
        <v>209</v>
      </c>
      <c r="F28" s="266">
        <f t="shared" si="0"/>
        <v>4.4951070007527693E-3</v>
      </c>
    </row>
    <row r="29" spans="1:6" x14ac:dyDescent="0.2">
      <c r="A29" s="226">
        <v>10</v>
      </c>
      <c r="B29" s="32" t="s">
        <v>74</v>
      </c>
      <c r="C29" s="256">
        <v>335518.82</v>
      </c>
      <c r="D29" s="261">
        <f t="shared" si="1"/>
        <v>7.0599869539601041</v>
      </c>
      <c r="E29" s="256">
        <v>324675</v>
      </c>
      <c r="F29" s="262">
        <f t="shared" si="0"/>
        <v>6.9830089256909345</v>
      </c>
    </row>
    <row r="30" spans="1:6" x14ac:dyDescent="0.2">
      <c r="A30" s="226">
        <v>11</v>
      </c>
      <c r="B30" s="26" t="s">
        <v>78</v>
      </c>
      <c r="C30" s="256">
        <v>2525.25</v>
      </c>
      <c r="D30" s="263">
        <f t="shared" si="1"/>
        <v>5.3136310074909522E-2</v>
      </c>
      <c r="E30" s="255">
        <v>3694</v>
      </c>
      <c r="F30" s="262">
        <f t="shared" si="0"/>
        <v>7.944940316163028E-2</v>
      </c>
    </row>
    <row r="31" spans="1:6" x14ac:dyDescent="0.2">
      <c r="A31" s="226">
        <v>12</v>
      </c>
      <c r="B31" s="26" t="s">
        <v>197</v>
      </c>
      <c r="C31" s="256">
        <f>SUM(C32:C35)</f>
        <v>60434.92</v>
      </c>
      <c r="D31" s="263">
        <f t="shared" si="1"/>
        <v>1.2716715764666273</v>
      </c>
      <c r="E31" s="255">
        <f>SUM(E32:E35)</f>
        <v>56338</v>
      </c>
      <c r="F31" s="262">
        <f t="shared" si="0"/>
        <v>1.2117001828153564</v>
      </c>
    </row>
    <row r="32" spans="1:6" x14ac:dyDescent="0.2">
      <c r="A32" s="94">
        <v>12.1</v>
      </c>
      <c r="B32" s="30" t="s">
        <v>81</v>
      </c>
      <c r="C32" s="458">
        <v>10315.76</v>
      </c>
      <c r="D32" s="264">
        <f t="shared" si="1"/>
        <v>0.21706422018348626</v>
      </c>
      <c r="E32" s="10">
        <v>8996</v>
      </c>
      <c r="F32" s="266">
        <f t="shared" si="0"/>
        <v>0.19348317023335843</v>
      </c>
    </row>
    <row r="33" spans="1:7" x14ac:dyDescent="0.2">
      <c r="A33" s="94">
        <v>12.2</v>
      </c>
      <c r="B33" s="30" t="s">
        <v>82</v>
      </c>
      <c r="C33" s="458">
        <v>37142.559999999998</v>
      </c>
      <c r="D33" s="264">
        <f t="shared" si="1"/>
        <v>0.78155374126757005</v>
      </c>
      <c r="E33" s="10">
        <v>39971</v>
      </c>
      <c r="F33" s="266">
        <f t="shared" si="0"/>
        <v>0.85968383697171735</v>
      </c>
    </row>
    <row r="34" spans="1:7" x14ac:dyDescent="0.2">
      <c r="A34" s="94">
        <v>12.3</v>
      </c>
      <c r="B34" s="30" t="s">
        <v>83</v>
      </c>
      <c r="C34" s="458">
        <v>12976.6</v>
      </c>
      <c r="D34" s="264">
        <f t="shared" ref="D34:D65" si="2">C34/$C$69</f>
        <v>0.27305361501557107</v>
      </c>
      <c r="E34" s="10">
        <v>7353</v>
      </c>
      <c r="F34" s="266">
        <f t="shared" ref="F34:F65" si="3">E34/$E$69</f>
        <v>0.15814603720830198</v>
      </c>
    </row>
    <row r="35" spans="1:7" ht="22.5" x14ac:dyDescent="0.2">
      <c r="A35" s="94">
        <v>12.4</v>
      </c>
      <c r="B35" s="27" t="s">
        <v>441</v>
      </c>
      <c r="C35" s="458"/>
      <c r="D35" s="265">
        <f t="shared" si="2"/>
        <v>0</v>
      </c>
      <c r="E35" s="10">
        <v>18</v>
      </c>
      <c r="F35" s="266">
        <f t="shared" si="3"/>
        <v>3.8713840197870741E-4</v>
      </c>
    </row>
    <row r="36" spans="1:7" x14ac:dyDescent="0.2">
      <c r="A36" s="226">
        <v>13</v>
      </c>
      <c r="B36" s="26" t="s">
        <v>84</v>
      </c>
      <c r="C36" s="609">
        <f>SUM(C37:C39)</f>
        <v>1730.82</v>
      </c>
      <c r="D36" s="263">
        <f t="shared" si="2"/>
        <v>3.6419914148640688E-2</v>
      </c>
      <c r="E36" s="11">
        <f>SUM(E37:E39)</f>
        <v>1589</v>
      </c>
      <c r="F36" s="262">
        <f t="shared" si="3"/>
        <v>3.4175717819120335E-2</v>
      </c>
    </row>
    <row r="37" spans="1:7" x14ac:dyDescent="0.2">
      <c r="A37" s="94">
        <v>13.1</v>
      </c>
      <c r="B37" s="30" t="s">
        <v>85</v>
      </c>
      <c r="C37" s="458"/>
      <c r="D37" s="264">
        <f t="shared" si="2"/>
        <v>0</v>
      </c>
      <c r="E37" s="10"/>
      <c r="F37" s="266">
        <f t="shared" si="3"/>
        <v>0</v>
      </c>
    </row>
    <row r="38" spans="1:7" x14ac:dyDescent="0.2">
      <c r="A38" s="94">
        <v>13.2</v>
      </c>
      <c r="B38" s="30" t="s">
        <v>86</v>
      </c>
      <c r="C38" s="458">
        <v>1730.82</v>
      </c>
      <c r="D38" s="264">
        <f t="shared" si="2"/>
        <v>3.6419914148640688E-2</v>
      </c>
      <c r="E38" s="10">
        <v>1589</v>
      </c>
      <c r="F38" s="266">
        <f t="shared" si="3"/>
        <v>3.4175717819120335E-2</v>
      </c>
    </row>
    <row r="39" spans="1:7" x14ac:dyDescent="0.2">
      <c r="A39" s="94">
        <v>13.3</v>
      </c>
      <c r="B39" s="30" t="s">
        <v>87</v>
      </c>
      <c r="C39" s="458"/>
      <c r="D39" s="264">
        <f>C39/$C$69</f>
        <v>0</v>
      </c>
      <c r="E39" s="10"/>
      <c r="F39" s="266">
        <f t="shared" si="3"/>
        <v>0</v>
      </c>
    </row>
    <row r="40" spans="1:7" x14ac:dyDescent="0.2">
      <c r="A40" s="226">
        <v>14</v>
      </c>
      <c r="B40" s="26" t="s">
        <v>90</v>
      </c>
      <c r="C40" s="256">
        <f>SUM(C41:C46)</f>
        <v>492262.68</v>
      </c>
      <c r="D40" s="263">
        <f t="shared" si="2"/>
        <v>10.358191229694469</v>
      </c>
      <c r="E40" s="256">
        <f>SUM(E41:E46)</f>
        <v>669223</v>
      </c>
      <c r="F40" s="262">
        <f t="shared" si="3"/>
        <v>14.393440154855361</v>
      </c>
      <c r="G40" s="281"/>
    </row>
    <row r="41" spans="1:7" x14ac:dyDescent="0.2">
      <c r="A41" s="94">
        <v>14.1</v>
      </c>
      <c r="B41" s="33" t="s">
        <v>436</v>
      </c>
      <c r="C41" s="258">
        <v>442854.23</v>
      </c>
      <c r="D41" s="267">
        <f t="shared" si="2"/>
        <v>9.3185386331116913</v>
      </c>
      <c r="E41" s="259">
        <v>439503</v>
      </c>
      <c r="F41" s="266">
        <f t="shared" si="3"/>
        <v>9.4526938380471019</v>
      </c>
    </row>
    <row r="42" spans="1:7" x14ac:dyDescent="0.2">
      <c r="A42" s="94">
        <v>14.2</v>
      </c>
      <c r="B42" s="33" t="s">
        <v>464</v>
      </c>
      <c r="C42" s="258">
        <v>26252.59</v>
      </c>
      <c r="D42" s="267">
        <f t="shared" si="2"/>
        <v>0.55240699436074403</v>
      </c>
      <c r="E42" s="259">
        <v>32679</v>
      </c>
      <c r="F42" s="266">
        <f t="shared" si="3"/>
        <v>0.70284976879234329</v>
      </c>
    </row>
    <row r="43" spans="1:7" x14ac:dyDescent="0.2">
      <c r="A43" s="94">
        <v>14.3</v>
      </c>
      <c r="B43" s="33" t="s">
        <v>463</v>
      </c>
      <c r="C43" s="258">
        <v>23155.86</v>
      </c>
      <c r="D43" s="267">
        <f t="shared" si="2"/>
        <v>0.48724560222203517</v>
      </c>
      <c r="E43" s="259">
        <v>50256</v>
      </c>
      <c r="F43" s="266">
        <f t="shared" si="3"/>
        <v>1.0808904183245511</v>
      </c>
    </row>
    <row r="44" spans="1:7" x14ac:dyDescent="0.2">
      <c r="A44" s="94">
        <v>14.4</v>
      </c>
      <c r="B44" s="33" t="s">
        <v>383</v>
      </c>
      <c r="C44" s="258"/>
      <c r="D44" s="267">
        <f t="shared" si="2"/>
        <v>0</v>
      </c>
      <c r="E44" s="259">
        <v>146785</v>
      </c>
      <c r="F44" s="266">
        <f t="shared" si="3"/>
        <v>3.1570061296913647</v>
      </c>
    </row>
    <row r="45" spans="1:7" hidden="1" x14ac:dyDescent="0.2">
      <c r="A45" s="94">
        <v>14.5</v>
      </c>
      <c r="B45" s="33" t="s">
        <v>437</v>
      </c>
      <c r="C45" s="258"/>
      <c r="D45" s="267">
        <f t="shared" si="2"/>
        <v>0</v>
      </c>
      <c r="E45" s="259"/>
      <c r="F45" s="266">
        <f t="shared" si="3"/>
        <v>0</v>
      </c>
    </row>
    <row r="46" spans="1:7" ht="22.5" hidden="1" x14ac:dyDescent="0.2">
      <c r="A46" s="94">
        <v>14.6</v>
      </c>
      <c r="B46" s="33" t="s">
        <v>438</v>
      </c>
      <c r="C46" s="258"/>
      <c r="D46" s="267">
        <f t="shared" si="2"/>
        <v>0</v>
      </c>
      <c r="E46" s="259"/>
      <c r="F46" s="266">
        <f t="shared" si="3"/>
        <v>0</v>
      </c>
    </row>
    <row r="47" spans="1:7" x14ac:dyDescent="0.2">
      <c r="A47" s="226">
        <v>15</v>
      </c>
      <c r="B47" s="26" t="s">
        <v>387</v>
      </c>
      <c r="C47" s="256">
        <v>179431</v>
      </c>
      <c r="D47" s="263">
        <f t="shared" si="2"/>
        <v>3.7755870717953033</v>
      </c>
      <c r="E47" s="256">
        <v>0</v>
      </c>
      <c r="F47" s="262">
        <f t="shared" si="3"/>
        <v>0</v>
      </c>
    </row>
    <row r="48" spans="1:7" x14ac:dyDescent="0.2">
      <c r="A48" s="226">
        <v>16</v>
      </c>
      <c r="B48" s="26" t="s">
        <v>659</v>
      </c>
      <c r="C48" s="256">
        <f>SUM(C49:C52)</f>
        <v>4316360.26</v>
      </c>
      <c r="D48" s="263">
        <f t="shared" si="2"/>
        <v>90.824851864321175</v>
      </c>
      <c r="E48" s="256">
        <f>SUM(E49:E52)</f>
        <v>4413768</v>
      </c>
      <c r="F48" s="262">
        <f t="shared" si="3"/>
        <v>94.929949456930856</v>
      </c>
      <c r="G48" s="281"/>
    </row>
    <row r="49" spans="1:7" x14ac:dyDescent="0.2">
      <c r="A49" s="94">
        <v>16.100000000000001</v>
      </c>
      <c r="B49" s="27" t="s">
        <v>384</v>
      </c>
      <c r="C49" s="258">
        <v>751677.29</v>
      </c>
      <c r="D49" s="265">
        <f t="shared" si="2"/>
        <v>15.816793409645653</v>
      </c>
      <c r="E49" s="258">
        <v>888344</v>
      </c>
      <c r="F49" s="266">
        <f t="shared" si="3"/>
        <v>19.106226475965158</v>
      </c>
    </row>
    <row r="50" spans="1:7" x14ac:dyDescent="0.2">
      <c r="A50" s="94">
        <v>16.2</v>
      </c>
      <c r="B50" s="27" t="s">
        <v>385</v>
      </c>
      <c r="C50" s="610">
        <v>3550972</v>
      </c>
      <c r="D50" s="265">
        <f t="shared" si="2"/>
        <v>74.719552226243579</v>
      </c>
      <c r="E50" s="289">
        <v>3511810</v>
      </c>
      <c r="F50" s="266">
        <f t="shared" si="3"/>
        <v>75.530917302935805</v>
      </c>
    </row>
    <row r="51" spans="1:7" x14ac:dyDescent="0.2">
      <c r="A51" s="94">
        <v>16.3</v>
      </c>
      <c r="B51" s="27" t="s">
        <v>386</v>
      </c>
      <c r="C51" s="258">
        <v>13710.97</v>
      </c>
      <c r="D51" s="265">
        <f t="shared" si="2"/>
        <v>0.28850622843195017</v>
      </c>
      <c r="E51" s="258">
        <v>13614</v>
      </c>
      <c r="F51" s="266">
        <f t="shared" si="3"/>
        <v>0.29280567802989571</v>
      </c>
    </row>
    <row r="52" spans="1:7" x14ac:dyDescent="0.2">
      <c r="A52" s="94">
        <v>16.399999999999999</v>
      </c>
      <c r="B52" s="27" t="s">
        <v>660</v>
      </c>
      <c r="C52" s="258"/>
      <c r="D52" s="265">
        <f t="shared" si="2"/>
        <v>0</v>
      </c>
      <c r="E52" s="258"/>
      <c r="F52" s="266">
        <f t="shared" si="3"/>
        <v>0</v>
      </c>
    </row>
    <row r="53" spans="1:7" x14ac:dyDescent="0.2">
      <c r="A53" s="226">
        <v>17</v>
      </c>
      <c r="B53" s="32" t="s">
        <v>91</v>
      </c>
      <c r="C53" s="256">
        <v>4841.2</v>
      </c>
      <c r="D53" s="261">
        <f t="shared" si="2"/>
        <v>0.10186852958505176</v>
      </c>
      <c r="E53" s="256">
        <v>5585</v>
      </c>
      <c r="F53" s="262">
        <f t="shared" si="3"/>
        <v>0.12012044305839338</v>
      </c>
      <c r="G53" s="281"/>
    </row>
    <row r="54" spans="1:7" x14ac:dyDescent="0.2">
      <c r="A54" s="226">
        <v>18</v>
      </c>
      <c r="B54" s="26" t="s">
        <v>92</v>
      </c>
      <c r="C54" s="256">
        <f>SUM(C55:C60)</f>
        <v>152411.15</v>
      </c>
      <c r="D54" s="263">
        <f t="shared" si="2"/>
        <v>3.207035392643717</v>
      </c>
      <c r="E54" s="256">
        <f>SUM(E55:E60)</f>
        <v>191347</v>
      </c>
      <c r="F54" s="262">
        <f t="shared" si="3"/>
        <v>4.1154317668566511</v>
      </c>
    </row>
    <row r="55" spans="1:7" x14ac:dyDescent="0.2">
      <c r="A55" s="94">
        <v>18.100000000000001</v>
      </c>
      <c r="B55" s="27" t="s">
        <v>93</v>
      </c>
      <c r="C55" s="258">
        <v>6190.73</v>
      </c>
      <c r="D55" s="265">
        <f t="shared" si="2"/>
        <v>0.13026533961787728</v>
      </c>
      <c r="E55" s="258">
        <v>3282</v>
      </c>
      <c r="F55" s="266">
        <f t="shared" si="3"/>
        <v>7.0588235294117646E-2</v>
      </c>
    </row>
    <row r="56" spans="1:7" x14ac:dyDescent="0.2">
      <c r="A56" s="94">
        <v>18.2</v>
      </c>
      <c r="B56" s="27" t="s">
        <v>94</v>
      </c>
      <c r="C56" s="258">
        <v>784.42</v>
      </c>
      <c r="D56" s="265">
        <f t="shared" si="2"/>
        <v>1.6505765507953876E-2</v>
      </c>
      <c r="E56" s="258">
        <v>1348</v>
      </c>
      <c r="F56" s="266">
        <f t="shared" si="3"/>
        <v>2.899236477040542E-2</v>
      </c>
    </row>
    <row r="57" spans="1:7" x14ac:dyDescent="0.2">
      <c r="A57" s="94">
        <v>18.3</v>
      </c>
      <c r="B57" s="27" t="s">
        <v>95</v>
      </c>
      <c r="C57" s="258">
        <v>145436</v>
      </c>
      <c r="D57" s="265">
        <f t="shared" si="2"/>
        <v>3.0602642875178856</v>
      </c>
      <c r="E57" s="258">
        <v>186717</v>
      </c>
      <c r="F57" s="266">
        <f t="shared" si="3"/>
        <v>4.0158511667921282</v>
      </c>
    </row>
    <row r="58" spans="1:7" x14ac:dyDescent="0.2">
      <c r="A58" s="94">
        <v>18.399999999999999</v>
      </c>
      <c r="B58" s="27" t="s">
        <v>96</v>
      </c>
      <c r="C58" s="258"/>
      <c r="D58" s="265">
        <f t="shared" si="2"/>
        <v>0</v>
      </c>
      <c r="E58" s="258"/>
      <c r="F58" s="266">
        <f t="shared" si="3"/>
        <v>0</v>
      </c>
    </row>
    <row r="59" spans="1:7" ht="22.5" hidden="1" x14ac:dyDescent="0.2">
      <c r="A59" s="94">
        <v>18.5</v>
      </c>
      <c r="B59" s="27" t="s">
        <v>97</v>
      </c>
      <c r="C59" s="258">
        <v>0</v>
      </c>
      <c r="D59" s="265">
        <f t="shared" si="2"/>
        <v>0</v>
      </c>
      <c r="E59" s="258">
        <v>0</v>
      </c>
      <c r="F59" s="266">
        <f t="shared" si="3"/>
        <v>0</v>
      </c>
    </row>
    <row r="60" spans="1:7" ht="22.5" hidden="1" x14ac:dyDescent="0.2">
      <c r="A60" s="94">
        <v>18.600000000000001</v>
      </c>
      <c r="B60" s="27" t="s">
        <v>198</v>
      </c>
      <c r="C60" s="258">
        <v>0</v>
      </c>
      <c r="D60" s="265">
        <f t="shared" si="2"/>
        <v>0</v>
      </c>
      <c r="E60" s="258">
        <v>0</v>
      </c>
      <c r="F60" s="266">
        <f t="shared" si="3"/>
        <v>0</v>
      </c>
    </row>
    <row r="61" spans="1:7" x14ac:dyDescent="0.2">
      <c r="A61" s="226">
        <v>19</v>
      </c>
      <c r="B61" s="32" t="s">
        <v>98</v>
      </c>
      <c r="C61" s="256"/>
      <c r="D61" s="261">
        <f t="shared" si="2"/>
        <v>0</v>
      </c>
      <c r="E61" s="256"/>
      <c r="F61" s="262">
        <f t="shared" si="3"/>
        <v>0</v>
      </c>
    </row>
    <row r="62" spans="1:7" x14ac:dyDescent="0.2">
      <c r="A62" s="226">
        <v>20</v>
      </c>
      <c r="B62" s="32" t="s">
        <v>99</v>
      </c>
      <c r="C62" s="256"/>
      <c r="D62" s="261">
        <f t="shared" si="2"/>
        <v>0</v>
      </c>
      <c r="E62" s="256"/>
      <c r="F62" s="262">
        <f t="shared" si="3"/>
        <v>0</v>
      </c>
    </row>
    <row r="63" spans="1:7" x14ac:dyDescent="0.2">
      <c r="A63" s="226">
        <v>21</v>
      </c>
      <c r="B63" s="32" t="s">
        <v>101</v>
      </c>
      <c r="C63" s="256">
        <v>70.98</v>
      </c>
      <c r="D63" s="261">
        <f t="shared" si="2"/>
        <v>1.493561148051511E-3</v>
      </c>
      <c r="E63" s="256"/>
      <c r="F63" s="262">
        <f t="shared" si="3"/>
        <v>0</v>
      </c>
    </row>
    <row r="64" spans="1:7" x14ac:dyDescent="0.2">
      <c r="A64" s="226">
        <v>22</v>
      </c>
      <c r="B64" s="32" t="s">
        <v>199</v>
      </c>
      <c r="C64" s="256">
        <v>787864.35</v>
      </c>
      <c r="D64" s="261">
        <f t="shared" si="2"/>
        <v>16.578241520074066</v>
      </c>
      <c r="E64" s="256">
        <v>836721</v>
      </c>
      <c r="F64" s="262">
        <f t="shared" si="3"/>
        <v>17.995935046779223</v>
      </c>
    </row>
    <row r="65" spans="1:6" x14ac:dyDescent="0.2">
      <c r="A65" s="226">
        <v>23</v>
      </c>
      <c r="B65" s="13" t="s">
        <v>111</v>
      </c>
      <c r="C65" s="256"/>
      <c r="D65" s="263">
        <f t="shared" si="2"/>
        <v>0</v>
      </c>
      <c r="E65" s="256"/>
      <c r="F65" s="262">
        <f t="shared" si="3"/>
        <v>0</v>
      </c>
    </row>
    <row r="66" spans="1:6" x14ac:dyDescent="0.2">
      <c r="A66" s="226">
        <v>24</v>
      </c>
      <c r="B66" s="227" t="s">
        <v>123</v>
      </c>
      <c r="C66" s="256">
        <v>630291.48</v>
      </c>
      <c r="D66" s="268">
        <f t="shared" ref="D66" si="4">C66/$C$69</f>
        <v>13.262593216059253</v>
      </c>
      <c r="E66" s="256">
        <v>670499</v>
      </c>
      <c r="F66" s="262">
        <f t="shared" ref="F66:F67" si="5">E66/$E$69</f>
        <v>14.42088396601785</v>
      </c>
    </row>
    <row r="67" spans="1:6" x14ac:dyDescent="0.2">
      <c r="A67" s="226">
        <v>25</v>
      </c>
      <c r="B67" s="227" t="s">
        <v>661</v>
      </c>
      <c r="C67" s="256">
        <v>49.14</v>
      </c>
      <c r="D67" s="268">
        <f t="shared" ref="D67" si="6">C67/$C$69</f>
        <v>1.034003871727969E-3</v>
      </c>
      <c r="E67" s="256"/>
      <c r="F67" s="262">
        <f t="shared" si="5"/>
        <v>0</v>
      </c>
    </row>
    <row r="68" spans="1:6" x14ac:dyDescent="0.2">
      <c r="A68" s="228">
        <v>26</v>
      </c>
      <c r="B68" s="224" t="s">
        <v>662</v>
      </c>
      <c r="C68" s="260">
        <f>SUM(C61:C67)+C53+C54+C47+C48+C40+C36+C29+C30+C31+C22+C23+C12+C13+C2+C3+C4+C5+C6</f>
        <v>14604073.24</v>
      </c>
      <c r="D68" s="269">
        <f>C68/$C$69</f>
        <v>307.29890665768875</v>
      </c>
      <c r="E68" s="260">
        <f>SUM(E61:E67)+E53+E54+E47+E48+E40+E36+E29+E30+E31+E22+E23+E12+E13+E2+E3+E4+E5+E6</f>
        <v>16423000</v>
      </c>
      <c r="F68" s="270">
        <f t="shared" ref="F68" si="7">E68/$E$69</f>
        <v>353.22077642757284</v>
      </c>
    </row>
    <row r="69" spans="1:6" x14ac:dyDescent="0.2">
      <c r="A69" s="273">
        <v>27</v>
      </c>
      <c r="B69" s="274" t="s">
        <v>663</v>
      </c>
      <c r="C69" s="611">
        <v>47524</v>
      </c>
      <c r="D69" s="277"/>
      <c r="E69" s="612">
        <v>46495</v>
      </c>
      <c r="F69" s="266"/>
    </row>
    <row r="70" spans="1:6" x14ac:dyDescent="0.2">
      <c r="A70" s="228">
        <v>28</v>
      </c>
      <c r="B70" s="224" t="s">
        <v>490</v>
      </c>
      <c r="C70" s="260">
        <f>C68/C69</f>
        <v>307.29890665768875</v>
      </c>
      <c r="D70" s="270">
        <f>C70/C69</f>
        <v>6.466183542161618E-3</v>
      </c>
      <c r="E70" s="260">
        <f>E68/E69</f>
        <v>353.22077642757284</v>
      </c>
      <c r="F70" s="270">
        <f>E70/$E$69</f>
        <v>7.5969626073249348E-3</v>
      </c>
    </row>
    <row r="71" spans="1:6" x14ac:dyDescent="0.2">
      <c r="A71" s="225"/>
      <c r="B71" s="225"/>
      <c r="C71" s="225"/>
      <c r="D71" s="225"/>
      <c r="E71" s="225"/>
      <c r="F71" s="225"/>
    </row>
    <row r="72" spans="1:6" x14ac:dyDescent="0.2">
      <c r="A72" s="225"/>
      <c r="B72" s="225" t="s">
        <v>654</v>
      </c>
      <c r="C72" s="225"/>
      <c r="D72" s="225"/>
      <c r="E72" s="225"/>
      <c r="F72" s="225"/>
    </row>
    <row r="73" spans="1:6" x14ac:dyDescent="0.2">
      <c r="A73" s="225"/>
      <c r="B73" s="225"/>
      <c r="C73" s="225"/>
      <c r="D73" s="225"/>
      <c r="E73" s="225"/>
      <c r="F73" s="225"/>
    </row>
  </sheetData>
  <mergeCells count="1">
    <mergeCell ref="G2:G3"/>
  </mergeCells>
  <pageMargins left="0.70866141732283472" right="0.70866141732283472" top="0.74803149606299213" bottom="0.74803149606299213" header="0.31496062992125984" footer="0.31496062992125984"/>
  <pageSetup paperSize="9" scale="76" fitToHeight="0" orientation="portrait" r:id="rId1"/>
  <headerFooter>
    <oddHeader>&amp;C&amp;"Arial,Bold"
Stacionārā pacienta dienas vidējā pašizmaksa&amp;R9.pielikums</oddHeader>
    <oddFooter>&amp;L&amp;F   &amp;A&amp;R&amp;P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28"/>
  <sheetViews>
    <sheetView tabSelected="1" zoomScale="120" zoomScaleNormal="120" workbookViewId="0">
      <selection activeCell="D25" sqref="D25"/>
    </sheetView>
  </sheetViews>
  <sheetFormatPr defaultRowHeight="12.75" x14ac:dyDescent="0.2"/>
  <cols>
    <col min="1" max="1" width="6.5703125" bestFit="1" customWidth="1"/>
    <col min="2" max="2" width="41" customWidth="1"/>
    <col min="3" max="3" width="10.85546875" hidden="1" customWidth="1"/>
    <col min="4" max="4" width="10.140625" customWidth="1"/>
    <col min="5" max="5" width="11.28515625" customWidth="1"/>
    <col min="6" max="6" width="9.140625" style="281"/>
  </cols>
  <sheetData>
    <row r="1" spans="1:6" ht="22.5" x14ac:dyDescent="0.2">
      <c r="A1" s="217" t="s">
        <v>637</v>
      </c>
      <c r="B1" s="218" t="s">
        <v>638</v>
      </c>
      <c r="C1" s="217" t="s">
        <v>861</v>
      </c>
      <c r="D1" s="217" t="s">
        <v>862</v>
      </c>
      <c r="E1" s="219" t="s">
        <v>709</v>
      </c>
    </row>
    <row r="2" spans="1:6" x14ac:dyDescent="0.2">
      <c r="A2" s="11">
        <v>1</v>
      </c>
      <c r="B2" s="13" t="s">
        <v>147</v>
      </c>
      <c r="C2" s="256">
        <f>SUM(C3:C4)</f>
        <v>12037308</v>
      </c>
      <c r="D2" s="256">
        <f t="shared" ref="D2" si="0">SUM(D3:D4)</f>
        <v>3689541</v>
      </c>
      <c r="E2" s="262">
        <f>D2/C2</f>
        <v>0.3065088140969725</v>
      </c>
    </row>
    <row r="3" spans="1:6" x14ac:dyDescent="0.2">
      <c r="A3" s="94" t="s">
        <v>607</v>
      </c>
      <c r="B3" s="15" t="s">
        <v>5</v>
      </c>
      <c r="C3" s="258">
        <v>11979197</v>
      </c>
      <c r="D3" s="73">
        <v>3676555</v>
      </c>
      <c r="E3" s="262">
        <f>D3/C3</f>
        <v>0.30691164023765533</v>
      </c>
    </row>
    <row r="4" spans="1:6" ht="22.5" x14ac:dyDescent="0.2">
      <c r="A4" s="94" t="s">
        <v>593</v>
      </c>
      <c r="B4" s="15" t="s">
        <v>6</v>
      </c>
      <c r="C4" s="258">
        <v>58111</v>
      </c>
      <c r="D4" s="307">
        <v>12986</v>
      </c>
      <c r="E4" s="262">
        <f>D4/C4</f>
        <v>0.22346887852558037</v>
      </c>
    </row>
    <row r="5" spans="1:6" x14ac:dyDescent="0.2">
      <c r="A5" s="11">
        <v>2</v>
      </c>
      <c r="B5" s="13" t="s">
        <v>639</v>
      </c>
      <c r="C5" s="256">
        <f t="shared" ref="C5" si="1">SUM(C6:C7)</f>
        <v>328290</v>
      </c>
      <c r="D5" s="256">
        <f t="shared" ref="D5" si="2">SUM(D6:D7)</f>
        <v>133585</v>
      </c>
      <c r="E5" s="262">
        <f t="shared" ref="E5:E25" si="3">D5/C5</f>
        <v>0.40691157208565598</v>
      </c>
    </row>
    <row r="6" spans="1:6" x14ac:dyDescent="0.2">
      <c r="A6" s="94" t="s">
        <v>577</v>
      </c>
      <c r="B6" s="15" t="s">
        <v>640</v>
      </c>
      <c r="C6" s="258">
        <v>328290</v>
      </c>
      <c r="D6" s="73">
        <v>133585</v>
      </c>
      <c r="E6" s="262">
        <f>D6/C6</f>
        <v>0.40691157208565598</v>
      </c>
      <c r="F6" s="73"/>
    </row>
    <row r="7" spans="1:6" ht="22.5" x14ac:dyDescent="0.2">
      <c r="A7" s="94" t="s">
        <v>574</v>
      </c>
      <c r="B7" s="15" t="s">
        <v>11</v>
      </c>
      <c r="C7" s="258">
        <v>0</v>
      </c>
      <c r="D7" s="258">
        <v>0</v>
      </c>
      <c r="E7" s="262" t="e">
        <f t="shared" si="3"/>
        <v>#DIV/0!</v>
      </c>
    </row>
    <row r="8" spans="1:6" x14ac:dyDescent="0.2">
      <c r="A8" s="11">
        <v>3</v>
      </c>
      <c r="B8" s="13" t="s">
        <v>134</v>
      </c>
      <c r="C8" s="256">
        <f t="shared" ref="C8" si="4">SUM(C9:C10)</f>
        <v>201803</v>
      </c>
      <c r="D8" s="256">
        <f t="shared" ref="D8" si="5">SUM(D9:D10)</f>
        <v>31915</v>
      </c>
      <c r="E8" s="262">
        <f t="shared" si="3"/>
        <v>0.15814928420291077</v>
      </c>
    </row>
    <row r="9" spans="1:6" x14ac:dyDescent="0.2">
      <c r="A9" s="94" t="s">
        <v>606</v>
      </c>
      <c r="B9" s="15" t="s">
        <v>9</v>
      </c>
      <c r="C9" s="258">
        <v>0</v>
      </c>
      <c r="D9" s="258">
        <v>0</v>
      </c>
      <c r="E9" s="262" t="e">
        <f t="shared" si="3"/>
        <v>#DIV/0!</v>
      </c>
    </row>
    <row r="10" spans="1:6" ht="22.5" x14ac:dyDescent="0.2">
      <c r="A10" s="94" t="s">
        <v>605</v>
      </c>
      <c r="B10" s="17" t="s">
        <v>10</v>
      </c>
      <c r="C10" s="258">
        <v>201803</v>
      </c>
      <c r="D10" s="74">
        <v>31915</v>
      </c>
      <c r="E10" s="262">
        <f t="shared" si="3"/>
        <v>0.15814928420291077</v>
      </c>
    </row>
    <row r="11" spans="1:6" x14ac:dyDescent="0.2">
      <c r="A11" s="220" t="s">
        <v>641</v>
      </c>
      <c r="B11" s="17" t="s">
        <v>642</v>
      </c>
      <c r="C11" s="258"/>
      <c r="D11" s="258">
        <v>0</v>
      </c>
      <c r="E11" s="262" t="e">
        <f t="shared" si="3"/>
        <v>#DIV/0!</v>
      </c>
    </row>
    <row r="12" spans="1:6" x14ac:dyDescent="0.2">
      <c r="A12" s="220" t="s">
        <v>643</v>
      </c>
      <c r="B12" s="17" t="s">
        <v>644</v>
      </c>
      <c r="C12" s="258">
        <v>0</v>
      </c>
      <c r="D12" s="258">
        <v>0</v>
      </c>
      <c r="E12" s="262" t="e">
        <f t="shared" si="3"/>
        <v>#DIV/0!</v>
      </c>
    </row>
    <row r="13" spans="1:6" x14ac:dyDescent="0.2">
      <c r="A13" s="11">
        <v>4</v>
      </c>
      <c r="B13" s="13" t="s">
        <v>16</v>
      </c>
      <c r="C13" s="256">
        <f t="shared" ref="C13" si="6">SUM(C17:C20)+C14</f>
        <v>1630736.63</v>
      </c>
      <c r="D13" s="256">
        <f t="shared" ref="D13" si="7">SUM(D17:D20)+D14</f>
        <v>390973</v>
      </c>
      <c r="E13" s="262">
        <f t="shared" si="3"/>
        <v>0.2397523872386432</v>
      </c>
    </row>
    <row r="14" spans="1:6" ht="22.5" x14ac:dyDescent="0.2">
      <c r="A14" s="94" t="s">
        <v>604</v>
      </c>
      <c r="B14" s="15" t="s">
        <v>645</v>
      </c>
      <c r="C14" s="276">
        <v>771628</v>
      </c>
      <c r="D14" s="276">
        <v>159882</v>
      </c>
      <c r="E14" s="262">
        <f t="shared" si="3"/>
        <v>0.20720087918012306</v>
      </c>
    </row>
    <row r="15" spans="1:6" x14ac:dyDescent="0.2">
      <c r="A15" s="221"/>
      <c r="B15" s="222" t="s">
        <v>646</v>
      </c>
      <c r="C15" s="258">
        <v>0</v>
      </c>
      <c r="D15" s="259"/>
      <c r="E15" s="262" t="e">
        <f t="shared" si="3"/>
        <v>#DIV/0!</v>
      </c>
    </row>
    <row r="16" spans="1:6" x14ac:dyDescent="0.2">
      <c r="A16" s="221"/>
      <c r="B16" s="222" t="s">
        <v>647</v>
      </c>
      <c r="C16" s="258">
        <v>0</v>
      </c>
      <c r="D16" s="258"/>
      <c r="E16" s="262" t="e">
        <f t="shared" si="3"/>
        <v>#DIV/0!</v>
      </c>
    </row>
    <row r="17" spans="1:7" x14ac:dyDescent="0.2">
      <c r="A17" s="94" t="s">
        <v>603</v>
      </c>
      <c r="B17" s="17" t="s">
        <v>18</v>
      </c>
      <c r="C17" s="258">
        <v>275274</v>
      </c>
      <c r="D17" s="74">
        <v>0</v>
      </c>
      <c r="E17" s="262">
        <f t="shared" si="3"/>
        <v>0</v>
      </c>
    </row>
    <row r="18" spans="1:7" x14ac:dyDescent="0.2">
      <c r="A18" s="94" t="s">
        <v>648</v>
      </c>
      <c r="B18" s="19" t="s">
        <v>19</v>
      </c>
      <c r="C18" s="258">
        <v>408531</v>
      </c>
      <c r="D18" s="75">
        <v>90849</v>
      </c>
      <c r="E18" s="262">
        <f t="shared" si="3"/>
        <v>0.22237969701197705</v>
      </c>
    </row>
    <row r="19" spans="1:7" x14ac:dyDescent="0.2">
      <c r="A19" s="94" t="s">
        <v>649</v>
      </c>
      <c r="B19" s="20" t="s">
        <v>22</v>
      </c>
      <c r="C19" s="258">
        <v>170291</v>
      </c>
      <c r="D19" s="76">
        <v>41881</v>
      </c>
      <c r="E19" s="262">
        <f t="shared" si="3"/>
        <v>0.24593783582221021</v>
      </c>
    </row>
    <row r="20" spans="1:7" ht="22.5" x14ac:dyDescent="0.2">
      <c r="A20" s="94" t="s">
        <v>650</v>
      </c>
      <c r="B20" s="21" t="s">
        <v>443</v>
      </c>
      <c r="C20" s="259">
        <v>5012.63</v>
      </c>
      <c r="D20" s="258">
        <v>98361</v>
      </c>
      <c r="E20" s="262">
        <f t="shared" si="3"/>
        <v>19.622633228464899</v>
      </c>
      <c r="G20" s="584"/>
    </row>
    <row r="21" spans="1:7" x14ac:dyDescent="0.2">
      <c r="A21" s="11">
        <v>5</v>
      </c>
      <c r="B21" s="13" t="s">
        <v>651</v>
      </c>
      <c r="C21" s="271">
        <f t="shared" ref="C21" si="8">C22</f>
        <v>0</v>
      </c>
      <c r="D21" s="271">
        <f t="shared" ref="D21" si="9">D22</f>
        <v>0</v>
      </c>
      <c r="E21" s="262" t="e">
        <f t="shared" si="3"/>
        <v>#DIV/0!</v>
      </c>
    </row>
    <row r="22" spans="1:7" ht="33.75" x14ac:dyDescent="0.2">
      <c r="A22" s="94" t="s">
        <v>602</v>
      </c>
      <c r="B22" s="223" t="s">
        <v>478</v>
      </c>
      <c r="C22" s="258">
        <v>0</v>
      </c>
      <c r="D22" s="258">
        <v>0</v>
      </c>
      <c r="E22" s="262" t="e">
        <f t="shared" si="3"/>
        <v>#DIV/0!</v>
      </c>
    </row>
    <row r="23" spans="1:7" x14ac:dyDescent="0.2">
      <c r="A23" s="106">
        <v>6</v>
      </c>
      <c r="B23" s="224" t="s">
        <v>652</v>
      </c>
      <c r="C23" s="260">
        <f>C21+C13+C8+C5+C2</f>
        <v>14198137.629999999</v>
      </c>
      <c r="D23" s="260">
        <f t="shared" ref="D23" si="10">D21+D13+D8+D5+D2</f>
        <v>4246014</v>
      </c>
      <c r="E23" s="270">
        <f t="shared" si="3"/>
        <v>0.29905429223536834</v>
      </c>
    </row>
    <row r="24" spans="1:7" x14ac:dyDescent="0.2">
      <c r="A24" s="273">
        <v>7</v>
      </c>
      <c r="B24" s="274" t="s">
        <v>355</v>
      </c>
      <c r="C24" s="308">
        <v>47524</v>
      </c>
      <c r="D24" s="509">
        <v>10656</v>
      </c>
      <c r="E24" s="262">
        <f t="shared" si="3"/>
        <v>0.2242235502062116</v>
      </c>
    </row>
    <row r="25" spans="1:7" x14ac:dyDescent="0.2">
      <c r="A25" s="106">
        <v>8</v>
      </c>
      <c r="B25" s="224" t="s">
        <v>653</v>
      </c>
      <c r="C25" s="260">
        <f>C23/C24</f>
        <v>298.75720962040231</v>
      </c>
      <c r="D25" s="260">
        <f>D23/D24</f>
        <v>398.46227477477476</v>
      </c>
      <c r="E25" s="270">
        <f t="shared" si="3"/>
        <v>1.3337327500181724</v>
      </c>
    </row>
    <row r="26" spans="1:7" x14ac:dyDescent="0.2">
      <c r="A26" s="225"/>
      <c r="B26" s="225"/>
      <c r="C26" s="225"/>
      <c r="D26" s="225"/>
      <c r="E26" s="225"/>
    </row>
    <row r="27" spans="1:7" x14ac:dyDescent="0.2">
      <c r="A27" s="225"/>
      <c r="B27" s="225" t="s">
        <v>654</v>
      </c>
      <c r="C27" s="225"/>
      <c r="D27" s="225"/>
      <c r="E27" s="225"/>
    </row>
    <row r="28" spans="1:7" x14ac:dyDescent="0.2">
      <c r="A28" s="216"/>
      <c r="B28" s="216"/>
      <c r="C28" s="216"/>
      <c r="D28" s="216"/>
      <c r="E28" s="216"/>
    </row>
  </sheetData>
  <pageMargins left="0.70866141732283472" right="0.70866141732283472" top="0.94488188976377963" bottom="0.74803149606299213" header="0.31496062992125984" footer="0.31496062992125984"/>
  <pageSetup paperSize="9" orientation="portrait" r:id="rId1"/>
  <headerFooter>
    <oddHeader>&amp;C&amp;"Arial,Bold"
Stacionārā pacienta dienas vidējā realizācijas maksa
&amp;R&amp;9 10.pielikums</oddHeader>
    <oddFooter>&amp;L&amp;F   &amp;A&amp;R&amp;P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109"/>
  <sheetViews>
    <sheetView zoomScale="120" zoomScaleNormal="120" zoomScalePageLayoutView="85" workbookViewId="0">
      <selection activeCell="H44" sqref="H44"/>
    </sheetView>
  </sheetViews>
  <sheetFormatPr defaultRowHeight="12.75" x14ac:dyDescent="0.2"/>
  <cols>
    <col min="1" max="1" width="6" style="97" customWidth="1"/>
    <col min="2" max="2" width="43.5703125" style="89" customWidth="1"/>
    <col min="3" max="3" width="11" style="89" customWidth="1"/>
    <col min="4" max="4" width="11.140625" style="91" customWidth="1"/>
    <col min="5" max="5" width="9.5703125" style="91" hidden="1" customWidth="1"/>
    <col min="6" max="6" width="10.7109375" style="89" hidden="1" customWidth="1"/>
    <col min="7" max="8" width="10.28515625" style="89" customWidth="1"/>
    <col min="9" max="9" width="10.140625" style="179" customWidth="1"/>
    <col min="10" max="10" width="42.42578125" style="179" customWidth="1"/>
    <col min="11" max="11" width="9.140625" style="89" customWidth="1"/>
    <col min="12" max="12" width="9.140625" style="179" customWidth="1"/>
    <col min="13" max="13" width="42" style="89" customWidth="1"/>
    <col min="14" max="15" width="9.140625" style="89" customWidth="1"/>
    <col min="16" max="16384" width="9.140625" style="89"/>
  </cols>
  <sheetData>
    <row r="1" spans="1:13" s="142" customFormat="1" ht="85.5" customHeight="1" x14ac:dyDescent="0.2">
      <c r="A1" s="72" t="s">
        <v>0</v>
      </c>
      <c r="B1" s="51" t="s">
        <v>219</v>
      </c>
      <c r="C1" s="10" t="s">
        <v>707</v>
      </c>
      <c r="D1" s="10" t="s">
        <v>703</v>
      </c>
      <c r="E1" s="10" t="s">
        <v>849</v>
      </c>
      <c r="F1" s="10" t="s">
        <v>852</v>
      </c>
      <c r="G1" s="10" t="s">
        <v>853</v>
      </c>
      <c r="H1" s="155" t="s">
        <v>704</v>
      </c>
      <c r="I1" s="156" t="s">
        <v>705</v>
      </c>
      <c r="J1" s="156" t="s">
        <v>664</v>
      </c>
      <c r="K1" s="155" t="s">
        <v>841</v>
      </c>
      <c r="L1" s="156" t="s">
        <v>741</v>
      </c>
      <c r="M1" s="156" t="s">
        <v>664</v>
      </c>
    </row>
    <row r="2" spans="1:13" s="142" customFormat="1" x14ac:dyDescent="0.2">
      <c r="A2" s="9">
        <v>1</v>
      </c>
      <c r="B2" s="10">
        <v>2</v>
      </c>
      <c r="C2" s="10">
        <v>3</v>
      </c>
      <c r="D2" s="10">
        <v>4</v>
      </c>
      <c r="E2" s="10">
        <v>5</v>
      </c>
      <c r="F2" s="10">
        <v>6</v>
      </c>
      <c r="G2" s="10">
        <v>7</v>
      </c>
      <c r="H2" s="155" t="s">
        <v>665</v>
      </c>
      <c r="I2" s="156" t="s">
        <v>666</v>
      </c>
      <c r="J2" s="229">
        <v>10</v>
      </c>
      <c r="K2" s="155" t="s">
        <v>667</v>
      </c>
      <c r="L2" s="156" t="s">
        <v>668</v>
      </c>
      <c r="M2" s="229">
        <v>13</v>
      </c>
    </row>
    <row r="3" spans="1:13" x14ac:dyDescent="0.2">
      <c r="A3" s="114">
        <v>10000</v>
      </c>
      <c r="B3" s="115" t="s">
        <v>220</v>
      </c>
      <c r="C3" s="231">
        <v>58202.3</v>
      </c>
      <c r="D3" s="298">
        <v>577854</v>
      </c>
      <c r="E3" s="231">
        <v>58202.3</v>
      </c>
      <c r="F3" s="298">
        <v>577854</v>
      </c>
      <c r="G3" s="231">
        <v>577854</v>
      </c>
      <c r="H3" s="116">
        <f>G3-F3</f>
        <v>0</v>
      </c>
      <c r="I3" s="167">
        <f>IFERROR(H3/F3,"-")</f>
        <v>0</v>
      </c>
      <c r="J3" s="167"/>
      <c r="K3" s="116">
        <f>G3-E3</f>
        <v>519651.7</v>
      </c>
      <c r="L3" s="167">
        <f>IFERROR(K3/E3, "-")</f>
        <v>8.9283705283124544</v>
      </c>
      <c r="M3" s="167"/>
    </row>
    <row r="4" spans="1:13" x14ac:dyDescent="0.2">
      <c r="A4" s="127" t="s">
        <v>229</v>
      </c>
      <c r="B4" s="126" t="s">
        <v>221</v>
      </c>
      <c r="C4" s="232"/>
      <c r="D4" s="141"/>
      <c r="E4" s="232"/>
      <c r="F4" s="141"/>
      <c r="G4" s="232"/>
      <c r="H4" s="151"/>
      <c r="I4" s="168"/>
      <c r="J4" s="168"/>
      <c r="K4" s="152"/>
      <c r="L4" s="168"/>
      <c r="M4" s="168"/>
    </row>
    <row r="5" spans="1:13" x14ac:dyDescent="0.2">
      <c r="A5" s="108">
        <v>11000</v>
      </c>
      <c r="B5" s="113" t="s">
        <v>222</v>
      </c>
      <c r="C5" s="110">
        <f>C6+C23+C28+C30+C31+C32</f>
        <v>16338826.24</v>
      </c>
      <c r="D5" s="298">
        <f>D6+D23+D28+D30+D31+D32</f>
        <v>18271631</v>
      </c>
      <c r="E5" s="110">
        <f>E6+E23+E28+E30+E31+E32</f>
        <v>16338826.24</v>
      </c>
      <c r="F5" s="298">
        <f>F6+F23+F28+F30+F31+F32</f>
        <v>18271631</v>
      </c>
      <c r="G5" s="110">
        <f>G6+G23+G28+G30+G31+G32</f>
        <v>19705900.600000001</v>
      </c>
      <c r="H5" s="110">
        <f t="shared" ref="H5:H68" si="0">G5-F5</f>
        <v>1434269.6000000015</v>
      </c>
      <c r="I5" s="169">
        <f t="shared" ref="I5:I68" si="1">IFERROR(H5/F5,"-")</f>
        <v>7.8497075603157787E-2</v>
      </c>
      <c r="J5" s="169"/>
      <c r="K5" s="110">
        <f t="shared" ref="K5:K44" si="2">G5-E5</f>
        <v>3367074.3600000013</v>
      </c>
      <c r="L5" s="169">
        <f t="shared" ref="L5:L44" si="3">IFERROR(K5/E5, "-")</f>
        <v>0.20607810564487655</v>
      </c>
      <c r="M5" s="169"/>
    </row>
    <row r="6" spans="1:13" x14ac:dyDescent="0.2">
      <c r="A6" s="59">
        <v>11100</v>
      </c>
      <c r="B6" s="57" t="s">
        <v>223</v>
      </c>
      <c r="C6" s="298">
        <f>C7+C12+C15+C18</f>
        <v>13381171</v>
      </c>
      <c r="D6" s="298">
        <f>D7+D12+D15+D18</f>
        <v>15557491</v>
      </c>
      <c r="E6" s="298">
        <f>E7+E12+E15+E18</f>
        <v>13381171</v>
      </c>
      <c r="F6" s="298">
        <f>F7+F12+F15+F18</f>
        <v>15557491</v>
      </c>
      <c r="G6" s="283">
        <f>G7+G12+G15+G18</f>
        <v>15903914.050000001</v>
      </c>
      <c r="H6" s="82">
        <f t="shared" si="0"/>
        <v>346423.05000000075</v>
      </c>
      <c r="I6" s="170">
        <f t="shared" si="1"/>
        <v>2.2267282687163423E-2</v>
      </c>
      <c r="J6" s="170"/>
      <c r="K6" s="82">
        <f t="shared" si="2"/>
        <v>2522743.0500000007</v>
      </c>
      <c r="L6" s="170">
        <f t="shared" si="3"/>
        <v>0.18852931854768171</v>
      </c>
      <c r="M6" s="170"/>
    </row>
    <row r="7" spans="1:13" s="105" customFormat="1" x14ac:dyDescent="0.2">
      <c r="A7" s="59">
        <v>11110</v>
      </c>
      <c r="B7" s="57" t="s">
        <v>147</v>
      </c>
      <c r="C7" s="298">
        <f>SUM(C8:C11)</f>
        <v>13042605</v>
      </c>
      <c r="D7" s="298">
        <f>D8+D9+D10+D11</f>
        <v>15115571</v>
      </c>
      <c r="E7" s="298">
        <f>SUM(E8:E11)</f>
        <v>13042605</v>
      </c>
      <c r="F7" s="298">
        <f>F8+F9+F10+F11</f>
        <v>15115571</v>
      </c>
      <c r="G7" s="283">
        <f>SUM(G8:G11)</f>
        <v>15470285.66</v>
      </c>
      <c r="H7" s="82">
        <f t="shared" si="0"/>
        <v>354714.66000000015</v>
      </c>
      <c r="I7" s="170">
        <f t="shared" si="1"/>
        <v>2.3466838268961201E-2</v>
      </c>
      <c r="J7" s="170"/>
      <c r="K7" s="82">
        <f t="shared" si="2"/>
        <v>2427680.66</v>
      </c>
      <c r="L7" s="170">
        <f t="shared" si="3"/>
        <v>0.18613464564785948</v>
      </c>
      <c r="M7" s="170"/>
    </row>
    <row r="8" spans="1:13" x14ac:dyDescent="0.2">
      <c r="A8" s="72">
        <v>11111</v>
      </c>
      <c r="B8" s="15" t="s">
        <v>5</v>
      </c>
      <c r="C8" s="297">
        <v>11811057</v>
      </c>
      <c r="D8" s="297">
        <f>13567732+280000</f>
        <v>13847732</v>
      </c>
      <c r="E8" s="297">
        <v>11811057</v>
      </c>
      <c r="F8" s="297">
        <f>13567732+280000</f>
        <v>13847732</v>
      </c>
      <c r="G8" s="286">
        <f>14121128.67</f>
        <v>14121128.67</v>
      </c>
      <c r="H8" s="52">
        <f>G8-F8</f>
        <v>273396.66999999993</v>
      </c>
      <c r="I8" s="158">
        <f>IFERROR(H8/F8,"-")</f>
        <v>1.9743064784904844E-2</v>
      </c>
      <c r="J8" s="284"/>
      <c r="K8" s="52">
        <f>G8-E8</f>
        <v>2310071.67</v>
      </c>
      <c r="L8" s="158">
        <f>IFERROR(K8/E8, "-")</f>
        <v>0.19558551533533367</v>
      </c>
      <c r="M8" s="593" t="s">
        <v>840</v>
      </c>
    </row>
    <row r="9" spans="1:13" ht="22.5" x14ac:dyDescent="0.2">
      <c r="A9" s="72">
        <v>11112</v>
      </c>
      <c r="B9" s="15" t="s">
        <v>6</v>
      </c>
      <c r="C9" s="297">
        <v>46471</v>
      </c>
      <c r="D9" s="297">
        <v>81455</v>
      </c>
      <c r="E9" s="297">
        <v>46471</v>
      </c>
      <c r="F9" s="297">
        <v>81455</v>
      </c>
      <c r="G9" s="286">
        <f>140587.04</f>
        <v>140587.04</v>
      </c>
      <c r="H9" s="52">
        <f>G9-F9</f>
        <v>59132.040000000008</v>
      </c>
      <c r="I9" s="158">
        <f t="shared" si="1"/>
        <v>0.72594733288318714</v>
      </c>
      <c r="J9" s="594" t="s">
        <v>693</v>
      </c>
      <c r="K9" s="52">
        <f t="shared" si="2"/>
        <v>94116.040000000008</v>
      </c>
      <c r="L9" s="158">
        <f t="shared" si="3"/>
        <v>2.0252639280411442</v>
      </c>
      <c r="M9" s="594" t="s">
        <v>693</v>
      </c>
    </row>
    <row r="10" spans="1:13" x14ac:dyDescent="0.2">
      <c r="A10" s="72">
        <v>11113</v>
      </c>
      <c r="B10" s="15" t="s">
        <v>7</v>
      </c>
      <c r="C10" s="297">
        <v>1170852</v>
      </c>
      <c r="D10" s="297">
        <v>1159122</v>
      </c>
      <c r="E10" s="297">
        <v>1170852</v>
      </c>
      <c r="F10" s="297">
        <v>1159122</v>
      </c>
      <c r="G10" s="286">
        <f>1194486.99</f>
        <v>1194486.99</v>
      </c>
      <c r="H10" s="52">
        <f t="shared" si="0"/>
        <v>35364.989999999991</v>
      </c>
      <c r="I10" s="158">
        <f>IFERROR(H10/F10,"-")</f>
        <v>3.051015337470947E-2</v>
      </c>
      <c r="J10" s="502"/>
      <c r="K10" s="52">
        <f t="shared" si="2"/>
        <v>23634.989999999991</v>
      </c>
      <c r="L10" s="158">
        <f t="shared" si="3"/>
        <v>2.0186146498447275E-2</v>
      </c>
      <c r="M10" s="504"/>
    </row>
    <row r="11" spans="1:13" ht="22.5" x14ac:dyDescent="0.2">
      <c r="A11" s="72">
        <v>11114</v>
      </c>
      <c r="B11" s="15" t="s">
        <v>399</v>
      </c>
      <c r="C11" s="297">
        <v>14225</v>
      </c>
      <c r="D11" s="297">
        <v>27262</v>
      </c>
      <c r="E11" s="297">
        <v>14225</v>
      </c>
      <c r="F11" s="297">
        <v>27262</v>
      </c>
      <c r="G11" s="286">
        <f>7.12+14075.84</f>
        <v>14082.960000000001</v>
      </c>
      <c r="H11" s="52">
        <f t="shared" si="0"/>
        <v>-13179.039999999999</v>
      </c>
      <c r="I11" s="158">
        <f>IFERROR(H11/F11,"-")</f>
        <v>-0.48342161250091698</v>
      </c>
      <c r="J11" s="594" t="s">
        <v>693</v>
      </c>
      <c r="K11" s="52">
        <f t="shared" si="2"/>
        <v>-142.03999999999905</v>
      </c>
      <c r="L11" s="158">
        <f>IFERROR(K11/E11, "-")</f>
        <v>-9.9852372583479117E-3</v>
      </c>
      <c r="M11" s="279"/>
    </row>
    <row r="12" spans="1:13" s="104" customFormat="1" x14ac:dyDescent="0.2">
      <c r="A12" s="59">
        <v>11120</v>
      </c>
      <c r="B12" s="13" t="s">
        <v>153</v>
      </c>
      <c r="C12" s="298">
        <f t="shared" ref="C12:E12" si="4">SUM(C13:C14)</f>
        <v>0</v>
      </c>
      <c r="D12" s="298">
        <f>D13+D14</f>
        <v>0</v>
      </c>
      <c r="E12" s="298">
        <f t="shared" si="4"/>
        <v>0</v>
      </c>
      <c r="F12" s="298">
        <f>F13+F14</f>
        <v>0</v>
      </c>
      <c r="G12" s="283">
        <f t="shared" ref="G12" si="5">SUM(G13:G14)</f>
        <v>0</v>
      </c>
      <c r="H12" s="82">
        <f t="shared" si="0"/>
        <v>0</v>
      </c>
      <c r="I12" s="170" t="str">
        <f t="shared" si="1"/>
        <v>-</v>
      </c>
      <c r="J12" s="170"/>
      <c r="K12" s="82">
        <f t="shared" si="2"/>
        <v>0</v>
      </c>
      <c r="L12" s="170" t="str">
        <f t="shared" si="3"/>
        <v>-</v>
      </c>
      <c r="M12" s="170"/>
    </row>
    <row r="13" spans="1:13" x14ac:dyDescent="0.2">
      <c r="A13" s="72">
        <v>11121</v>
      </c>
      <c r="B13" s="15" t="s">
        <v>155</v>
      </c>
      <c r="C13" s="297">
        <v>0</v>
      </c>
      <c r="D13" s="297">
        <v>0</v>
      </c>
      <c r="E13" s="297">
        <v>0</v>
      </c>
      <c r="F13" s="297">
        <v>0</v>
      </c>
      <c r="G13" s="286">
        <v>0</v>
      </c>
      <c r="H13" s="52">
        <f t="shared" si="0"/>
        <v>0</v>
      </c>
      <c r="I13" s="158" t="str">
        <f t="shared" si="1"/>
        <v>-</v>
      </c>
      <c r="J13" s="158"/>
      <c r="K13" s="52">
        <f t="shared" si="2"/>
        <v>0</v>
      </c>
      <c r="L13" s="158" t="str">
        <f t="shared" si="3"/>
        <v>-</v>
      </c>
      <c r="M13" s="158"/>
    </row>
    <row r="14" spans="1:13" x14ac:dyDescent="0.2">
      <c r="A14" s="72">
        <v>11122</v>
      </c>
      <c r="B14" s="15" t="s">
        <v>157</v>
      </c>
      <c r="C14" s="297">
        <v>0</v>
      </c>
      <c r="D14" s="297">
        <v>0</v>
      </c>
      <c r="E14" s="297">
        <v>0</v>
      </c>
      <c r="F14" s="297">
        <v>0</v>
      </c>
      <c r="G14" s="286">
        <v>0</v>
      </c>
      <c r="H14" s="52">
        <f t="shared" si="0"/>
        <v>0</v>
      </c>
      <c r="I14" s="158" t="str">
        <f t="shared" si="1"/>
        <v>-</v>
      </c>
      <c r="J14" s="158"/>
      <c r="K14" s="52">
        <f t="shared" si="2"/>
        <v>0</v>
      </c>
      <c r="L14" s="158" t="str">
        <f t="shared" si="3"/>
        <v>-</v>
      </c>
      <c r="M14" s="158"/>
    </row>
    <row r="15" spans="1:13" s="104" customFormat="1" x14ac:dyDescent="0.2">
      <c r="A15" s="59">
        <v>11130</v>
      </c>
      <c r="B15" s="13" t="s">
        <v>159</v>
      </c>
      <c r="C15" s="298">
        <f t="shared" ref="C15:M15" si="6">SUM(C16:C17)</f>
        <v>338566</v>
      </c>
      <c r="D15" s="298">
        <f>D16+D17</f>
        <v>441920</v>
      </c>
      <c r="E15" s="298">
        <f t="shared" ref="E15" si="7">SUM(E16:E17)</f>
        <v>338566</v>
      </c>
      <c r="F15" s="298">
        <f>F16+F17</f>
        <v>441920</v>
      </c>
      <c r="G15" s="298">
        <f>SUM(G16:G17)</f>
        <v>433628.39</v>
      </c>
      <c r="H15" s="298">
        <f t="shared" si="6"/>
        <v>-8291.609999999986</v>
      </c>
      <c r="I15" s="298">
        <f t="shared" si="6"/>
        <v>-1.8762694605358406E-2</v>
      </c>
      <c r="J15" s="298">
        <f t="shared" si="6"/>
        <v>0</v>
      </c>
      <c r="K15" s="298">
        <f t="shared" si="6"/>
        <v>95062.390000000014</v>
      </c>
      <c r="L15" s="298">
        <f t="shared" si="6"/>
        <v>0.28077949351086645</v>
      </c>
      <c r="M15" s="298">
        <f t="shared" si="6"/>
        <v>0</v>
      </c>
    </row>
    <row r="16" spans="1:13" ht="63.75" customHeight="1" x14ac:dyDescent="0.2">
      <c r="A16" s="72">
        <v>11131</v>
      </c>
      <c r="B16" s="15" t="s">
        <v>161</v>
      </c>
      <c r="C16" s="297">
        <v>338566</v>
      </c>
      <c r="D16" s="297">
        <v>441920</v>
      </c>
      <c r="E16" s="297">
        <v>338566</v>
      </c>
      <c r="F16" s="297">
        <v>441920</v>
      </c>
      <c r="G16" s="286">
        <f>432971.03+657.36</f>
        <v>433628.39</v>
      </c>
      <c r="H16" s="52">
        <f t="shared" si="0"/>
        <v>-8291.609999999986</v>
      </c>
      <c r="I16" s="158">
        <f>IFERROR(H16/F16,"-")</f>
        <v>-1.8762694605358406E-2</v>
      </c>
      <c r="J16" s="503"/>
      <c r="K16" s="52">
        <f t="shared" si="2"/>
        <v>95062.390000000014</v>
      </c>
      <c r="L16" s="158">
        <f t="shared" si="3"/>
        <v>0.28077949351086645</v>
      </c>
      <c r="M16" s="595" t="s">
        <v>713</v>
      </c>
    </row>
    <row r="17" spans="1:13" ht="22.5" hidden="1" x14ac:dyDescent="0.2">
      <c r="A17" s="72">
        <v>11132</v>
      </c>
      <c r="B17" s="15" t="s">
        <v>11</v>
      </c>
      <c r="C17" s="297">
        <v>0</v>
      </c>
      <c r="D17" s="297">
        <v>0</v>
      </c>
      <c r="E17" s="297">
        <v>0</v>
      </c>
      <c r="F17" s="297">
        <v>0</v>
      </c>
      <c r="G17" s="286">
        <v>0</v>
      </c>
      <c r="H17" s="52">
        <f t="shared" si="0"/>
        <v>0</v>
      </c>
      <c r="I17" s="158" t="str">
        <f t="shared" si="1"/>
        <v>-</v>
      </c>
      <c r="J17" s="158" t="s">
        <v>625</v>
      </c>
      <c r="K17" s="52">
        <f t="shared" si="2"/>
        <v>0</v>
      </c>
      <c r="L17" s="158" t="str">
        <f t="shared" si="3"/>
        <v>-</v>
      </c>
      <c r="M17" s="158"/>
    </row>
    <row r="18" spans="1:13" s="104" customFormat="1" hidden="1" x14ac:dyDescent="0.2">
      <c r="A18" s="59">
        <v>11140</v>
      </c>
      <c r="B18" s="13" t="s">
        <v>134</v>
      </c>
      <c r="C18" s="298">
        <f t="shared" ref="C18:E18" si="8">SUM(C19:C22)</f>
        <v>0</v>
      </c>
      <c r="D18" s="298">
        <f>D19+D20+D21+D22</f>
        <v>0</v>
      </c>
      <c r="E18" s="298">
        <f t="shared" si="8"/>
        <v>0</v>
      </c>
      <c r="F18" s="298">
        <f>F19+F20+F21+F22</f>
        <v>0</v>
      </c>
      <c r="G18" s="283">
        <f t="shared" ref="G18" si="9">SUM(G19:G22)</f>
        <v>0</v>
      </c>
      <c r="H18" s="82">
        <f t="shared" si="0"/>
        <v>0</v>
      </c>
      <c r="I18" s="170" t="str">
        <f t="shared" si="1"/>
        <v>-</v>
      </c>
      <c r="J18" s="170"/>
      <c r="K18" s="82">
        <f t="shared" si="2"/>
        <v>0</v>
      </c>
      <c r="L18" s="170" t="str">
        <f t="shared" si="3"/>
        <v>-</v>
      </c>
      <c r="M18" s="170"/>
    </row>
    <row r="19" spans="1:13" hidden="1" x14ac:dyDescent="0.2">
      <c r="A19" s="72">
        <v>11141</v>
      </c>
      <c r="B19" s="15" t="s">
        <v>9</v>
      </c>
      <c r="C19" s="297">
        <v>0</v>
      </c>
      <c r="D19" s="297">
        <v>0</v>
      </c>
      <c r="E19" s="297">
        <v>0</v>
      </c>
      <c r="F19" s="297">
        <v>0</v>
      </c>
      <c r="G19" s="286">
        <v>0</v>
      </c>
      <c r="H19" s="52">
        <f t="shared" si="0"/>
        <v>0</v>
      </c>
      <c r="I19" s="158" t="str">
        <f t="shared" si="1"/>
        <v>-</v>
      </c>
      <c r="J19" s="158"/>
      <c r="K19" s="52">
        <f t="shared" si="2"/>
        <v>0</v>
      </c>
      <c r="L19" s="158" t="str">
        <f t="shared" si="3"/>
        <v>-</v>
      </c>
      <c r="M19" s="158"/>
    </row>
    <row r="20" spans="1:13" ht="22.5" hidden="1" x14ac:dyDescent="0.2">
      <c r="A20" s="72">
        <v>11142</v>
      </c>
      <c r="B20" s="15" t="s">
        <v>12</v>
      </c>
      <c r="C20" s="297">
        <v>0</v>
      </c>
      <c r="D20" s="297">
        <v>0</v>
      </c>
      <c r="E20" s="297">
        <v>0</v>
      </c>
      <c r="F20" s="297">
        <v>0</v>
      </c>
      <c r="G20" s="286">
        <v>0</v>
      </c>
      <c r="H20" s="52">
        <f t="shared" si="0"/>
        <v>0</v>
      </c>
      <c r="I20" s="158" t="str">
        <f t="shared" si="1"/>
        <v>-</v>
      </c>
      <c r="J20" s="158"/>
      <c r="K20" s="52">
        <f t="shared" si="2"/>
        <v>0</v>
      </c>
      <c r="L20" s="158" t="str">
        <f t="shared" si="3"/>
        <v>-</v>
      </c>
      <c r="M20" s="158"/>
    </row>
    <row r="21" spans="1:13" hidden="1" x14ac:dyDescent="0.2">
      <c r="A21" s="72">
        <v>11143</v>
      </c>
      <c r="B21" s="15" t="s">
        <v>13</v>
      </c>
      <c r="C21" s="297">
        <v>0</v>
      </c>
      <c r="D21" s="297">
        <v>0</v>
      </c>
      <c r="E21" s="297">
        <v>0</v>
      </c>
      <c r="F21" s="297">
        <v>0</v>
      </c>
      <c r="G21" s="286">
        <v>0</v>
      </c>
      <c r="H21" s="52">
        <f t="shared" si="0"/>
        <v>0</v>
      </c>
      <c r="I21" s="158" t="str">
        <f t="shared" si="1"/>
        <v>-</v>
      </c>
      <c r="J21" s="158"/>
      <c r="K21" s="52">
        <f t="shared" si="2"/>
        <v>0</v>
      </c>
      <c r="L21" s="158" t="str">
        <f t="shared" si="3"/>
        <v>-</v>
      </c>
      <c r="M21" s="158"/>
    </row>
    <row r="22" spans="1:13" hidden="1" x14ac:dyDescent="0.2">
      <c r="A22" s="72">
        <v>11144</v>
      </c>
      <c r="B22" s="15" t="s">
        <v>397</v>
      </c>
      <c r="C22" s="297">
        <v>0</v>
      </c>
      <c r="D22" s="297">
        <v>0</v>
      </c>
      <c r="E22" s="297">
        <v>0</v>
      </c>
      <c r="F22" s="297">
        <v>0</v>
      </c>
      <c r="G22" s="286">
        <v>0</v>
      </c>
      <c r="H22" s="52">
        <f t="shared" si="0"/>
        <v>0</v>
      </c>
      <c r="I22" s="158" t="str">
        <f t="shared" si="1"/>
        <v>-</v>
      </c>
      <c r="J22" s="288"/>
      <c r="K22" s="52">
        <f t="shared" si="2"/>
        <v>0</v>
      </c>
      <c r="L22" s="158" t="str">
        <f t="shared" si="3"/>
        <v>-</v>
      </c>
      <c r="M22" s="158"/>
    </row>
    <row r="23" spans="1:13" x14ac:dyDescent="0.2">
      <c r="A23" s="59">
        <v>11200</v>
      </c>
      <c r="B23" s="54" t="s">
        <v>224</v>
      </c>
      <c r="C23" s="90">
        <f t="shared" ref="C23:E23" si="10">SUM(C24:C27)</f>
        <v>2041845.34</v>
      </c>
      <c r="D23" s="90">
        <f>D24+D25+D26+D27</f>
        <v>1770447</v>
      </c>
      <c r="E23" s="90">
        <f t="shared" si="10"/>
        <v>2041845.34</v>
      </c>
      <c r="F23" s="90">
        <f>F24+F25+F26+F27</f>
        <v>1770447</v>
      </c>
      <c r="G23" s="90">
        <f>SUM(G24:G27)</f>
        <v>2823029.4800000004</v>
      </c>
      <c r="H23" s="55">
        <f t="shared" si="0"/>
        <v>1052582.4800000004</v>
      </c>
      <c r="I23" s="171">
        <f t="shared" si="1"/>
        <v>0.59452922341081116</v>
      </c>
      <c r="J23" s="171"/>
      <c r="K23" s="55">
        <f t="shared" si="2"/>
        <v>781184.14000000036</v>
      </c>
      <c r="L23" s="171">
        <f t="shared" si="3"/>
        <v>0.38258732172143867</v>
      </c>
      <c r="M23" s="171"/>
    </row>
    <row r="24" spans="1:13" x14ac:dyDescent="0.2">
      <c r="A24" s="72">
        <v>11210</v>
      </c>
      <c r="B24" s="15" t="s">
        <v>171</v>
      </c>
      <c r="C24" s="73">
        <f>23.02-486-88+1485633.97+731.79</f>
        <v>1485814.78</v>
      </c>
      <c r="D24" s="463">
        <v>1485628</v>
      </c>
      <c r="E24" s="486">
        <f>23.02-486-88+1485633.97+731.79</f>
        <v>1485814.78</v>
      </c>
      <c r="F24" s="463">
        <v>1485628</v>
      </c>
      <c r="G24" s="73">
        <f>41.98+1405952.25+1.65</f>
        <v>1405995.88</v>
      </c>
      <c r="H24" s="52">
        <f t="shared" si="0"/>
        <v>-79632.120000000112</v>
      </c>
      <c r="I24" s="158">
        <f t="shared" si="1"/>
        <v>-5.3601655326905598E-2</v>
      </c>
      <c r="J24" s="596" t="s">
        <v>711</v>
      </c>
      <c r="K24" s="52">
        <f t="shared" si="2"/>
        <v>-79818.90000000014</v>
      </c>
      <c r="L24" s="158">
        <f>IFERROR(K24/E24, "-")</f>
        <v>-5.3720625931584914E-2</v>
      </c>
      <c r="M24" s="596" t="s">
        <v>711</v>
      </c>
    </row>
    <row r="25" spans="1:13" x14ac:dyDescent="0.2">
      <c r="A25" s="72">
        <v>11220</v>
      </c>
      <c r="B25" s="15" t="s">
        <v>172</v>
      </c>
      <c r="C25" s="73"/>
      <c r="D25" s="463"/>
      <c r="E25" s="486"/>
      <c r="F25" s="463"/>
      <c r="G25" s="73"/>
      <c r="H25" s="52">
        <f t="shared" si="0"/>
        <v>0</v>
      </c>
      <c r="I25" s="158" t="str">
        <f t="shared" si="1"/>
        <v>-</v>
      </c>
      <c r="J25" s="312"/>
      <c r="K25" s="52">
        <f t="shared" si="2"/>
        <v>0</v>
      </c>
      <c r="L25" s="158" t="str">
        <f t="shared" si="3"/>
        <v>-</v>
      </c>
      <c r="M25" s="498"/>
    </row>
    <row r="26" spans="1:13" ht="45" x14ac:dyDescent="0.2">
      <c r="A26" s="72">
        <v>11230</v>
      </c>
      <c r="B26" s="15" t="s">
        <v>17</v>
      </c>
      <c r="C26" s="73">
        <f>16.09+6.61+256745.77+6935.8+15009.5+43.11+45.28+2147.84</f>
        <v>280950.00000000006</v>
      </c>
      <c r="D26" s="463">
        <f>264285+20534</f>
        <v>284819</v>
      </c>
      <c r="E26" s="486">
        <f>16.09+6.61+256745.77+6935.8+15009.5+43.11+45.28+2147.84</f>
        <v>280950.00000000006</v>
      </c>
      <c r="F26" s="463">
        <f>264285+20534</f>
        <v>284819</v>
      </c>
      <c r="G26" s="487">
        <f>33.08+256133.89+122684.64+1062556.3+2985.34-30232.1</f>
        <v>1414161.1500000001</v>
      </c>
      <c r="H26" s="52">
        <f t="shared" si="0"/>
        <v>1129342.1500000001</v>
      </c>
      <c r="I26" s="158">
        <f>IFERROR(H26/F26,"-")</f>
        <v>3.9651222355250182</v>
      </c>
      <c r="J26" s="595" t="s">
        <v>856</v>
      </c>
      <c r="K26" s="292">
        <f>G26-E26</f>
        <v>1133211.1500000001</v>
      </c>
      <c r="L26" s="493">
        <f>IFERROR(K26/E26, "-")</f>
        <v>4.0334975974372664</v>
      </c>
      <c r="M26" s="590" t="s">
        <v>855</v>
      </c>
    </row>
    <row r="27" spans="1:13" x14ac:dyDescent="0.2">
      <c r="A27" s="72">
        <v>11240</v>
      </c>
      <c r="B27" s="17" t="s">
        <v>18</v>
      </c>
      <c r="C27" s="307">
        <v>275080.56</v>
      </c>
      <c r="D27" s="464">
        <v>0</v>
      </c>
      <c r="E27" s="487">
        <v>275080.56</v>
      </c>
      <c r="F27" s="464">
        <v>0</v>
      </c>
      <c r="G27" s="74">
        <f>2872.45</f>
        <v>2872.45</v>
      </c>
      <c r="H27" s="52">
        <f t="shared" si="0"/>
        <v>2872.45</v>
      </c>
      <c r="I27" s="158" t="str">
        <f t="shared" si="1"/>
        <v>-</v>
      </c>
      <c r="J27" s="312"/>
      <c r="K27" s="52">
        <f t="shared" si="2"/>
        <v>-272208.11</v>
      </c>
      <c r="L27" s="158">
        <f t="shared" si="3"/>
        <v>-0.98955778627177426</v>
      </c>
      <c r="M27" s="593" t="s">
        <v>712</v>
      </c>
    </row>
    <row r="28" spans="1:13" hidden="1" x14ac:dyDescent="0.2">
      <c r="A28" s="59">
        <v>11300</v>
      </c>
      <c r="B28" s="57" t="s">
        <v>14</v>
      </c>
      <c r="C28" s="90">
        <f t="shared" ref="C28:E28" si="11">C29</f>
        <v>0</v>
      </c>
      <c r="D28" s="90">
        <v>0</v>
      </c>
      <c r="E28" s="90">
        <f t="shared" si="11"/>
        <v>0</v>
      </c>
      <c r="F28" s="90">
        <v>0</v>
      </c>
      <c r="G28" s="90">
        <f>G29</f>
        <v>0</v>
      </c>
      <c r="H28" s="55">
        <f t="shared" si="0"/>
        <v>0</v>
      </c>
      <c r="I28" s="171" t="str">
        <f t="shared" si="1"/>
        <v>-</v>
      </c>
      <c r="J28" s="317"/>
      <c r="K28" s="55">
        <f t="shared" si="2"/>
        <v>0</v>
      </c>
      <c r="L28" s="171" t="str">
        <f t="shared" si="3"/>
        <v>-</v>
      </c>
      <c r="M28" s="171"/>
    </row>
    <row r="29" spans="1:13" hidden="1" x14ac:dyDescent="0.2">
      <c r="A29" s="72">
        <v>11310</v>
      </c>
      <c r="B29" s="56" t="s">
        <v>5</v>
      </c>
      <c r="C29" s="297">
        <v>0</v>
      </c>
      <c r="D29" s="297">
        <v>0</v>
      </c>
      <c r="E29" s="297">
        <v>0</v>
      </c>
      <c r="F29" s="297">
        <v>0</v>
      </c>
      <c r="G29" s="286">
        <v>0</v>
      </c>
      <c r="H29" s="52">
        <f t="shared" si="0"/>
        <v>0</v>
      </c>
      <c r="I29" s="158" t="str">
        <f t="shared" si="1"/>
        <v>-</v>
      </c>
      <c r="J29" s="312"/>
      <c r="K29" s="52">
        <f t="shared" si="2"/>
        <v>0</v>
      </c>
      <c r="L29" s="158" t="str">
        <f t="shared" si="3"/>
        <v>-</v>
      </c>
      <c r="M29" s="158"/>
    </row>
    <row r="30" spans="1:13" x14ac:dyDescent="0.2">
      <c r="A30" s="131">
        <v>11400</v>
      </c>
      <c r="B30" s="140" t="s">
        <v>19</v>
      </c>
      <c r="C30" s="141">
        <f>74.23+413439.75</f>
        <v>413513.98</v>
      </c>
      <c r="D30" s="141">
        <v>406004</v>
      </c>
      <c r="E30" s="141">
        <f>74.23+413439.75</f>
        <v>413513.98</v>
      </c>
      <c r="F30" s="141">
        <v>406004</v>
      </c>
      <c r="G30" s="141">
        <f>429444.62</f>
        <v>429444.62</v>
      </c>
      <c r="H30" s="130">
        <f t="shared" si="0"/>
        <v>23440.619999999995</v>
      </c>
      <c r="I30" s="162">
        <f t="shared" si="1"/>
        <v>5.7734948424153443E-2</v>
      </c>
      <c r="J30" s="593" t="s">
        <v>792</v>
      </c>
      <c r="K30" s="130">
        <f t="shared" si="2"/>
        <v>15930.640000000014</v>
      </c>
      <c r="L30" s="162">
        <f t="shared" si="3"/>
        <v>3.8525033663916304E-2</v>
      </c>
      <c r="M30" s="502"/>
    </row>
    <row r="31" spans="1:13" ht="22.5" x14ac:dyDescent="0.2">
      <c r="A31" s="131">
        <v>11500</v>
      </c>
      <c r="B31" s="140" t="s">
        <v>398</v>
      </c>
      <c r="C31" s="141">
        <f>363.42+74.96+345380.28</f>
        <v>345818.66000000003</v>
      </c>
      <c r="D31" s="141">
        <v>362541</v>
      </c>
      <c r="E31" s="141">
        <f>363.42+74.96+345380.28</f>
        <v>345818.66000000003</v>
      </c>
      <c r="F31" s="141">
        <v>362541</v>
      </c>
      <c r="G31" s="141">
        <f>144.33+375614.8</f>
        <v>375759.13</v>
      </c>
      <c r="H31" s="130">
        <f t="shared" si="0"/>
        <v>13218.130000000005</v>
      </c>
      <c r="I31" s="162">
        <f t="shared" si="1"/>
        <v>3.6459683180660958E-2</v>
      </c>
      <c r="J31" s="311"/>
      <c r="K31" s="130">
        <f>G31-E31</f>
        <v>29940.469999999972</v>
      </c>
      <c r="L31" s="162">
        <f>IFERROR(K31/E31, "-")</f>
        <v>8.6578526445044837E-2</v>
      </c>
      <c r="M31" s="597" t="s">
        <v>847</v>
      </c>
    </row>
    <row r="32" spans="1:13" ht="22.5" x14ac:dyDescent="0.2">
      <c r="A32" s="131">
        <v>11600</v>
      </c>
      <c r="B32" s="21" t="s">
        <v>22</v>
      </c>
      <c r="C32" s="141">
        <f>13.85+156463.41</f>
        <v>156477.26</v>
      </c>
      <c r="D32" s="141">
        <v>175148</v>
      </c>
      <c r="E32" s="141">
        <f>13.85+156463.41</f>
        <v>156477.26</v>
      </c>
      <c r="F32" s="141">
        <v>175148</v>
      </c>
      <c r="G32" s="141">
        <f>173753.32</f>
        <v>173753.32</v>
      </c>
      <c r="H32" s="130">
        <f t="shared" si="0"/>
        <v>-1394.679999999993</v>
      </c>
      <c r="I32" s="162">
        <f t="shared" si="1"/>
        <v>-7.9628656907300855E-3</v>
      </c>
      <c r="J32" s="311"/>
      <c r="K32" s="130">
        <f t="shared" si="2"/>
        <v>17276.059999999998</v>
      </c>
      <c r="L32" s="162">
        <f t="shared" si="3"/>
        <v>0.11040620215359086</v>
      </c>
      <c r="M32" s="597" t="s">
        <v>714</v>
      </c>
    </row>
    <row r="33" spans="1:13" x14ac:dyDescent="0.2">
      <c r="A33" s="108">
        <v>12000</v>
      </c>
      <c r="B33" s="113" t="s">
        <v>225</v>
      </c>
      <c r="C33" s="233">
        <f t="shared" ref="C33:D33" si="12">C34+C41</f>
        <v>15763098.75</v>
      </c>
      <c r="D33" s="90">
        <f t="shared" si="12"/>
        <v>17718139</v>
      </c>
      <c r="E33" s="233">
        <f t="shared" ref="E33:F33" si="13">E34+E41</f>
        <v>15763098.75</v>
      </c>
      <c r="F33" s="90">
        <f t="shared" si="13"/>
        <v>17718139</v>
      </c>
      <c r="G33" s="233">
        <f t="shared" ref="G33" si="14">G34+G41</f>
        <v>16962799.130000003</v>
      </c>
      <c r="H33" s="111">
        <f t="shared" si="0"/>
        <v>-755339.86999999732</v>
      </c>
      <c r="I33" s="172">
        <f t="shared" si="1"/>
        <v>-4.2630880703667426E-2</v>
      </c>
      <c r="J33" s="172"/>
      <c r="K33" s="111">
        <f t="shared" si="2"/>
        <v>1199700.3800000027</v>
      </c>
      <c r="L33" s="172">
        <f t="shared" si="3"/>
        <v>7.6108156081938064E-2</v>
      </c>
      <c r="M33" s="172"/>
    </row>
    <row r="34" spans="1:13" x14ac:dyDescent="0.2">
      <c r="A34" s="59">
        <v>12100</v>
      </c>
      <c r="B34" s="57" t="s">
        <v>226</v>
      </c>
      <c r="C34" s="90">
        <f t="shared" ref="C34:E34" si="15">SUM(C35:C40)</f>
        <v>14712600.050000001</v>
      </c>
      <c r="D34" s="90">
        <f>D35+D36+D37+D38+D39+D40</f>
        <v>16789048</v>
      </c>
      <c r="E34" s="90">
        <f t="shared" si="15"/>
        <v>14712600.050000001</v>
      </c>
      <c r="F34" s="90">
        <f>F35+F36+F37+F38+F39+F40</f>
        <v>16789048</v>
      </c>
      <c r="G34" s="90">
        <f t="shared" ref="G34" si="16">SUM(G35:G40)</f>
        <v>15857137.310000002</v>
      </c>
      <c r="H34" s="55">
        <f t="shared" si="0"/>
        <v>-931910.68999999762</v>
      </c>
      <c r="I34" s="171">
        <f t="shared" si="1"/>
        <v>-5.5507059721313416E-2</v>
      </c>
      <c r="J34" s="171"/>
      <c r="K34" s="55">
        <f t="shared" si="2"/>
        <v>1144537.2600000016</v>
      </c>
      <c r="L34" s="171">
        <f t="shared" si="3"/>
        <v>7.7792997574212014E-2</v>
      </c>
      <c r="M34" s="171"/>
    </row>
    <row r="35" spans="1:13" ht="22.5" x14ac:dyDescent="0.2">
      <c r="A35" s="72">
        <v>12110</v>
      </c>
      <c r="B35" s="56" t="s">
        <v>400</v>
      </c>
      <c r="C35" s="297">
        <v>6740617.6699999999</v>
      </c>
      <c r="D35" s="297">
        <v>7672806</v>
      </c>
      <c r="E35" s="297">
        <v>6740617.6699999999</v>
      </c>
      <c r="F35" s="297">
        <v>7672806</v>
      </c>
      <c r="G35" s="286">
        <v>7463009.8200000003</v>
      </c>
      <c r="H35" s="52">
        <f t="shared" si="0"/>
        <v>-209796.1799999997</v>
      </c>
      <c r="I35" s="158">
        <f>IFERROR(H35/F35,"-")</f>
        <v>-2.734282347292499E-2</v>
      </c>
      <c r="J35" s="520"/>
      <c r="K35" s="292">
        <f t="shared" si="2"/>
        <v>722392.15000000037</v>
      </c>
      <c r="L35" s="493">
        <f t="shared" si="3"/>
        <v>0.1071700228919823</v>
      </c>
      <c r="M35" s="597" t="s">
        <v>888</v>
      </c>
    </row>
    <row r="36" spans="1:13" ht="22.5" x14ac:dyDescent="0.2">
      <c r="A36" s="72">
        <v>12120</v>
      </c>
      <c r="B36" s="56" t="s">
        <v>401</v>
      </c>
      <c r="C36" s="297">
        <v>1596725.21</v>
      </c>
      <c r="D36" s="297">
        <v>1936967</v>
      </c>
      <c r="E36" s="297">
        <v>1596725.21</v>
      </c>
      <c r="F36" s="297">
        <v>1936967</v>
      </c>
      <c r="G36" s="286">
        <v>1902634.64</v>
      </c>
      <c r="H36" s="52">
        <f t="shared" si="0"/>
        <v>-34332.360000000102</v>
      </c>
      <c r="I36" s="158">
        <f t="shared" si="1"/>
        <v>-1.7724803778278155E-2</v>
      </c>
      <c r="J36" s="510"/>
      <c r="K36" s="292">
        <f t="shared" si="2"/>
        <v>305909.42999999993</v>
      </c>
      <c r="L36" s="493">
        <f>IFERROR(K36/E36, "-")</f>
        <v>0.19158552021609276</v>
      </c>
      <c r="M36" s="597" t="s">
        <v>888</v>
      </c>
    </row>
    <row r="37" spans="1:13" ht="56.25" x14ac:dyDescent="0.2">
      <c r="A37" s="72">
        <v>12130</v>
      </c>
      <c r="B37" s="56" t="s">
        <v>402</v>
      </c>
      <c r="C37" s="297">
        <v>2440.52</v>
      </c>
      <c r="D37" s="297">
        <v>0</v>
      </c>
      <c r="E37" s="297">
        <v>2440.52</v>
      </c>
      <c r="F37" s="297">
        <v>0</v>
      </c>
      <c r="G37" s="286">
        <v>4931.26</v>
      </c>
      <c r="H37" s="52">
        <f t="shared" si="0"/>
        <v>4931.26</v>
      </c>
      <c r="I37" s="158" t="str">
        <f>IFERROR(H37/F37,"-")</f>
        <v>-</v>
      </c>
      <c r="J37" s="665" t="s">
        <v>929</v>
      </c>
      <c r="K37" s="282">
        <f>G37-E37</f>
        <v>2490.7400000000002</v>
      </c>
      <c r="L37" s="158">
        <f t="shared" ref="L37" si="17">IFERROR(K37/E37, "-")</f>
        <v>1.0205775818268239</v>
      </c>
      <c r="M37" s="665" t="s">
        <v>930</v>
      </c>
    </row>
    <row r="38" spans="1:13" ht="45" x14ac:dyDescent="0.2">
      <c r="A38" s="72">
        <v>12140</v>
      </c>
      <c r="B38" s="56" t="s">
        <v>403</v>
      </c>
      <c r="C38" s="297">
        <f>1300331.74+2377.7</f>
        <v>1302709.44</v>
      </c>
      <c r="D38" s="297">
        <f>1467264-75000</f>
        <v>1392264</v>
      </c>
      <c r="E38" s="297">
        <f>1300331.74+2377.7</f>
        <v>1302709.44</v>
      </c>
      <c r="F38" s="297">
        <f>1467264-75000</f>
        <v>1392264</v>
      </c>
      <c r="G38" s="286">
        <f>1301507.57+6869.41+3044</f>
        <v>1311420.98</v>
      </c>
      <c r="H38" s="52">
        <f t="shared" si="0"/>
        <v>-80843.020000000019</v>
      </c>
      <c r="I38" s="158">
        <f t="shared" si="1"/>
        <v>-5.8065869691380383E-2</v>
      </c>
      <c r="J38" s="666" t="s">
        <v>946</v>
      </c>
      <c r="K38" s="52">
        <f t="shared" si="2"/>
        <v>8711.5400000000373</v>
      </c>
      <c r="L38" s="158">
        <f t="shared" si="3"/>
        <v>6.68724715773921E-3</v>
      </c>
      <c r="M38" s="502"/>
    </row>
    <row r="39" spans="1:13" ht="56.25" x14ac:dyDescent="0.2">
      <c r="A39" s="72">
        <v>12150</v>
      </c>
      <c r="B39" s="56" t="s">
        <v>404</v>
      </c>
      <c r="C39" s="297">
        <f>5070107.21-4843128.43</f>
        <v>226978.78000000026</v>
      </c>
      <c r="D39" s="297">
        <f>5787011-5492079</f>
        <v>294932</v>
      </c>
      <c r="E39" s="297">
        <f>5070107.21-4843128.43</f>
        <v>226978.78000000026</v>
      </c>
      <c r="F39" s="297">
        <f>5787011-5492079</f>
        <v>294932</v>
      </c>
      <c r="G39" s="286">
        <f>5175140.61-4899530.37</f>
        <v>275610.24000000022</v>
      </c>
      <c r="H39" s="52">
        <f>G39-F39</f>
        <v>-19321.759999999776</v>
      </c>
      <c r="I39" s="158">
        <f t="shared" si="1"/>
        <v>-6.551259273323945E-2</v>
      </c>
      <c r="J39" s="666" t="s">
        <v>938</v>
      </c>
      <c r="K39" s="52">
        <f>G39-E39</f>
        <v>48631.459999999963</v>
      </c>
      <c r="L39" s="158">
        <f>IFERROR(K39/E39, "-")</f>
        <v>0.21425553525311886</v>
      </c>
      <c r="M39" s="668" t="s">
        <v>939</v>
      </c>
    </row>
    <row r="40" spans="1:13" ht="33.75" x14ac:dyDescent="0.2">
      <c r="A40" s="72">
        <v>12160</v>
      </c>
      <c r="B40" s="56" t="s">
        <v>405</v>
      </c>
      <c r="C40" s="297">
        <v>4843128.43</v>
      </c>
      <c r="D40" s="297">
        <f>5492079</f>
        <v>5492079</v>
      </c>
      <c r="E40" s="297">
        <v>4843128.43</v>
      </c>
      <c r="F40" s="297">
        <f>5492079</f>
        <v>5492079</v>
      </c>
      <c r="G40" s="286">
        <v>4899530.37</v>
      </c>
      <c r="H40" s="52">
        <f>G40-F40</f>
        <v>-592548.62999999989</v>
      </c>
      <c r="I40" s="158">
        <f t="shared" si="1"/>
        <v>-0.10789149791909401</v>
      </c>
      <c r="J40" s="669" t="s">
        <v>940</v>
      </c>
      <c r="K40" s="52">
        <f>G40-E40</f>
        <v>56401.94000000041</v>
      </c>
      <c r="L40" s="158">
        <f>IFERROR(K40/E40, "-")</f>
        <v>1.164576591663922E-2</v>
      </c>
      <c r="M40" s="326"/>
    </row>
    <row r="41" spans="1:13" x14ac:dyDescent="0.2">
      <c r="A41" s="59">
        <v>12200</v>
      </c>
      <c r="B41" s="57" t="s">
        <v>227</v>
      </c>
      <c r="C41" s="298">
        <f t="shared" ref="C41:E41" si="18">SUM(C42:C43)</f>
        <v>1050498.7</v>
      </c>
      <c r="D41" s="298">
        <f>D42+D43</f>
        <v>929091</v>
      </c>
      <c r="E41" s="298">
        <f t="shared" si="18"/>
        <v>1050498.7</v>
      </c>
      <c r="F41" s="298">
        <f>F42+F43</f>
        <v>929091</v>
      </c>
      <c r="G41" s="283">
        <f t="shared" ref="G41" si="19">SUM(G42:G43)</f>
        <v>1105661.82</v>
      </c>
      <c r="H41" s="55">
        <f t="shared" si="0"/>
        <v>176570.82000000007</v>
      </c>
      <c r="I41" s="171">
        <f t="shared" si="1"/>
        <v>0.19004685224590495</v>
      </c>
      <c r="J41" s="315"/>
      <c r="K41" s="55">
        <f t="shared" si="2"/>
        <v>55163.120000000112</v>
      </c>
      <c r="L41" s="171">
        <f t="shared" si="3"/>
        <v>5.2511364364372953E-2</v>
      </c>
      <c r="M41" s="315"/>
    </row>
    <row r="42" spans="1:13" x14ac:dyDescent="0.2">
      <c r="A42" s="72">
        <v>12210</v>
      </c>
      <c r="B42" s="56" t="s">
        <v>406</v>
      </c>
      <c r="C42" s="297">
        <v>0</v>
      </c>
      <c r="D42" s="297"/>
      <c r="E42" s="297">
        <v>0</v>
      </c>
      <c r="F42" s="297"/>
      <c r="G42" s="286">
        <v>0</v>
      </c>
      <c r="H42" s="52">
        <f t="shared" si="0"/>
        <v>0</v>
      </c>
      <c r="I42" s="158" t="str">
        <f t="shared" si="1"/>
        <v>-</v>
      </c>
      <c r="J42" s="493"/>
      <c r="K42" s="52">
        <f t="shared" si="2"/>
        <v>0</v>
      </c>
      <c r="L42" s="158" t="str">
        <f t="shared" si="3"/>
        <v>-</v>
      </c>
      <c r="M42" s="493"/>
    </row>
    <row r="43" spans="1:13" ht="45" x14ac:dyDescent="0.2">
      <c r="A43" s="72">
        <v>12220</v>
      </c>
      <c r="B43" s="56" t="s">
        <v>407</v>
      </c>
      <c r="C43" s="297">
        <v>1050498.7</v>
      </c>
      <c r="D43" s="297">
        <f>910689+39717-6933-22614+8232</f>
        <v>929091</v>
      </c>
      <c r="E43" s="297">
        <v>1050498.7</v>
      </c>
      <c r="F43" s="297">
        <f>910689+39717-6933-22614+8232</f>
        <v>929091</v>
      </c>
      <c r="G43" s="286">
        <v>1105661.82</v>
      </c>
      <c r="H43" s="52">
        <f t="shared" si="0"/>
        <v>176570.82000000007</v>
      </c>
      <c r="I43" s="158">
        <f t="shared" si="1"/>
        <v>0.19004685224590495</v>
      </c>
      <c r="J43" s="670" t="s">
        <v>944</v>
      </c>
      <c r="K43" s="282">
        <f t="shared" si="2"/>
        <v>55163.120000000112</v>
      </c>
      <c r="L43" s="158">
        <f t="shared" si="3"/>
        <v>5.2511364364372953E-2</v>
      </c>
      <c r="M43" s="667" t="s">
        <v>945</v>
      </c>
    </row>
    <row r="44" spans="1:13" x14ac:dyDescent="0.2">
      <c r="A44" s="108">
        <v>13000</v>
      </c>
      <c r="B44" s="109" t="s">
        <v>228</v>
      </c>
      <c r="C44" s="110">
        <f t="shared" ref="C44:D44" si="20">C5-C33</f>
        <v>575727.49000000022</v>
      </c>
      <c r="D44" s="298">
        <f t="shared" si="20"/>
        <v>553492</v>
      </c>
      <c r="E44" s="110">
        <f t="shared" ref="E44:F44" si="21">E5-E33</f>
        <v>575727.49000000022</v>
      </c>
      <c r="F44" s="298">
        <f t="shared" si="21"/>
        <v>553492</v>
      </c>
      <c r="G44" s="110">
        <f t="shared" ref="G44" si="22">G5-G33</f>
        <v>2743101.4699999988</v>
      </c>
      <c r="H44" s="111">
        <f t="shared" si="0"/>
        <v>2189609.4699999988</v>
      </c>
      <c r="I44" s="172">
        <f t="shared" si="1"/>
        <v>3.9559911796376439</v>
      </c>
      <c r="J44" s="316"/>
      <c r="K44" s="111">
        <f t="shared" si="2"/>
        <v>2167373.9799999986</v>
      </c>
      <c r="L44" s="172">
        <f t="shared" si="3"/>
        <v>3.7645831016337223</v>
      </c>
      <c r="M44" s="316"/>
    </row>
    <row r="45" spans="1:13" hidden="1" x14ac:dyDescent="0.2">
      <c r="A45" s="127" t="s">
        <v>234</v>
      </c>
      <c r="B45" s="126" t="s">
        <v>230</v>
      </c>
      <c r="C45" s="232"/>
      <c r="D45" s="141"/>
      <c r="E45" s="232"/>
      <c r="F45" s="141"/>
      <c r="G45" s="232"/>
      <c r="H45" s="151"/>
      <c r="I45" s="168"/>
      <c r="J45" s="313"/>
      <c r="K45" s="152"/>
      <c r="L45" s="168"/>
      <c r="M45" s="313"/>
    </row>
    <row r="46" spans="1:13" hidden="1" x14ac:dyDescent="0.2">
      <c r="A46" s="106">
        <v>14000</v>
      </c>
      <c r="B46" s="112" t="s">
        <v>414</v>
      </c>
      <c r="C46" s="235">
        <f t="shared" ref="C46:E46" si="23">SUM(C47:C51)</f>
        <v>0</v>
      </c>
      <c r="D46" s="465">
        <v>0</v>
      </c>
      <c r="E46" s="235">
        <f t="shared" si="23"/>
        <v>0</v>
      </c>
      <c r="F46" s="465">
        <v>0</v>
      </c>
      <c r="G46" s="235">
        <f t="shared" ref="G46" si="24">SUM(G47:G51)</f>
        <v>0</v>
      </c>
      <c r="H46" s="234">
        <f t="shared" si="0"/>
        <v>0</v>
      </c>
      <c r="I46" s="172" t="str">
        <f t="shared" si="1"/>
        <v>-</v>
      </c>
      <c r="J46" s="316"/>
      <c r="K46" s="234">
        <f t="shared" ref="K46:K74" si="25">G46-E46</f>
        <v>0</v>
      </c>
      <c r="L46" s="172" t="str">
        <f t="shared" ref="L46:L74" si="26">IFERROR(K46/E46, "-")</f>
        <v>-</v>
      </c>
      <c r="M46" s="316"/>
    </row>
    <row r="47" spans="1:13" ht="22.5" hidden="1" x14ac:dyDescent="0.2">
      <c r="A47" s="137">
        <v>14100</v>
      </c>
      <c r="B47" s="138" t="s">
        <v>410</v>
      </c>
      <c r="C47" s="237">
        <v>0</v>
      </c>
      <c r="D47" s="466">
        <v>0</v>
      </c>
      <c r="E47" s="237">
        <v>0</v>
      </c>
      <c r="F47" s="466">
        <v>0</v>
      </c>
      <c r="G47" s="237">
        <v>0</v>
      </c>
      <c r="H47" s="236">
        <f t="shared" si="0"/>
        <v>0</v>
      </c>
      <c r="I47" s="173" t="str">
        <f t="shared" si="1"/>
        <v>-</v>
      </c>
      <c r="J47" s="317"/>
      <c r="K47" s="236">
        <f t="shared" si="25"/>
        <v>0</v>
      </c>
      <c r="L47" s="173" t="str">
        <f t="shared" si="26"/>
        <v>-</v>
      </c>
      <c r="M47" s="317"/>
    </row>
    <row r="48" spans="1:13" ht="22.5" hidden="1" x14ac:dyDescent="0.2">
      <c r="A48" s="137">
        <v>14200</v>
      </c>
      <c r="B48" s="138" t="s">
        <v>231</v>
      </c>
      <c r="C48" s="237">
        <v>0</v>
      </c>
      <c r="D48" s="466">
        <v>0</v>
      </c>
      <c r="E48" s="237">
        <v>0</v>
      </c>
      <c r="F48" s="466">
        <v>0</v>
      </c>
      <c r="G48" s="237">
        <v>0</v>
      </c>
      <c r="H48" s="236">
        <f t="shared" si="0"/>
        <v>0</v>
      </c>
      <c r="I48" s="173" t="str">
        <f t="shared" si="1"/>
        <v>-</v>
      </c>
      <c r="J48" s="317"/>
      <c r="K48" s="236">
        <f t="shared" si="25"/>
        <v>0</v>
      </c>
      <c r="L48" s="173" t="str">
        <f t="shared" si="26"/>
        <v>-</v>
      </c>
      <c r="M48" s="317"/>
    </row>
    <row r="49" spans="1:13" hidden="1" x14ac:dyDescent="0.2">
      <c r="A49" s="137">
        <v>14300</v>
      </c>
      <c r="B49" s="140" t="s">
        <v>233</v>
      </c>
      <c r="C49" s="237">
        <v>0</v>
      </c>
      <c r="D49" s="466">
        <v>0</v>
      </c>
      <c r="E49" s="237">
        <v>0</v>
      </c>
      <c r="F49" s="466">
        <v>0</v>
      </c>
      <c r="G49" s="237">
        <v>0</v>
      </c>
      <c r="H49" s="236">
        <f t="shared" si="0"/>
        <v>0</v>
      </c>
      <c r="I49" s="173" t="str">
        <f t="shared" si="1"/>
        <v>-</v>
      </c>
      <c r="J49" s="317"/>
      <c r="K49" s="236">
        <f t="shared" si="25"/>
        <v>0</v>
      </c>
      <c r="L49" s="173" t="str">
        <f t="shared" si="26"/>
        <v>-</v>
      </c>
      <c r="M49" s="317"/>
    </row>
    <row r="50" spans="1:13" hidden="1" x14ac:dyDescent="0.2">
      <c r="A50" s="137">
        <v>14400</v>
      </c>
      <c r="B50" s="140" t="s">
        <v>415</v>
      </c>
      <c r="C50" s="237">
        <v>0</v>
      </c>
      <c r="D50" s="466">
        <v>0</v>
      </c>
      <c r="E50" s="237">
        <v>0</v>
      </c>
      <c r="F50" s="466">
        <v>0</v>
      </c>
      <c r="G50" s="237">
        <v>0</v>
      </c>
      <c r="H50" s="236">
        <f t="shared" si="0"/>
        <v>0</v>
      </c>
      <c r="I50" s="173" t="str">
        <f t="shared" si="1"/>
        <v>-</v>
      </c>
      <c r="J50" s="317"/>
      <c r="K50" s="236">
        <f t="shared" si="25"/>
        <v>0</v>
      </c>
      <c r="L50" s="173" t="str">
        <f t="shared" si="26"/>
        <v>-</v>
      </c>
      <c r="M50" s="317"/>
    </row>
    <row r="51" spans="1:13" hidden="1" x14ac:dyDescent="0.2">
      <c r="A51" s="137">
        <v>14500</v>
      </c>
      <c r="B51" s="140" t="s">
        <v>416</v>
      </c>
      <c r="C51" s="237">
        <v>0</v>
      </c>
      <c r="D51" s="466">
        <v>0</v>
      </c>
      <c r="E51" s="237">
        <v>0</v>
      </c>
      <c r="F51" s="466">
        <v>0</v>
      </c>
      <c r="G51" s="237">
        <v>0</v>
      </c>
      <c r="H51" s="236">
        <f t="shared" si="0"/>
        <v>0</v>
      </c>
      <c r="I51" s="173" t="str">
        <f t="shared" si="1"/>
        <v>-</v>
      </c>
      <c r="J51" s="317"/>
      <c r="K51" s="236">
        <f t="shared" si="25"/>
        <v>0</v>
      </c>
      <c r="L51" s="173" t="str">
        <f t="shared" si="26"/>
        <v>-</v>
      </c>
      <c r="M51" s="317"/>
    </row>
    <row r="52" spans="1:13" x14ac:dyDescent="0.2">
      <c r="A52" s="106">
        <v>15000</v>
      </c>
      <c r="B52" s="107" t="s">
        <v>417</v>
      </c>
      <c r="C52" s="235">
        <f>C53+C54+C73</f>
        <v>1033728</v>
      </c>
      <c r="D52" s="465">
        <f>D53+D54</f>
        <v>532140</v>
      </c>
      <c r="E52" s="235">
        <f>E53+E54+E73</f>
        <v>1033728</v>
      </c>
      <c r="F52" s="465">
        <f>F53+F54</f>
        <v>532140</v>
      </c>
      <c r="G52" s="235">
        <f>G53+G54+G73</f>
        <v>699037.66</v>
      </c>
      <c r="H52" s="234">
        <f>G52-F52</f>
        <v>166897.66000000003</v>
      </c>
      <c r="I52" s="172">
        <f>IFERROR(H52/F52,"-")</f>
        <v>0.31363487052279482</v>
      </c>
      <c r="J52" s="316"/>
      <c r="K52" s="234">
        <f t="shared" si="25"/>
        <v>-334690.33999999997</v>
      </c>
      <c r="L52" s="172">
        <f t="shared" si="26"/>
        <v>-0.32377021808444773</v>
      </c>
      <c r="M52" s="316"/>
    </row>
    <row r="53" spans="1:13" ht="22.5" hidden="1" x14ac:dyDescent="0.2">
      <c r="A53" s="137">
        <v>15100</v>
      </c>
      <c r="B53" s="138" t="s">
        <v>409</v>
      </c>
      <c r="C53" s="237">
        <v>0</v>
      </c>
      <c r="D53" s="466">
        <v>0</v>
      </c>
      <c r="E53" s="237">
        <v>0</v>
      </c>
      <c r="F53" s="466">
        <v>0</v>
      </c>
      <c r="G53" s="237">
        <v>0</v>
      </c>
      <c r="H53" s="236">
        <f t="shared" si="0"/>
        <v>0</v>
      </c>
      <c r="I53" s="173" t="str">
        <f t="shared" si="1"/>
        <v>-</v>
      </c>
      <c r="J53" s="317"/>
      <c r="K53" s="236">
        <f t="shared" si="25"/>
        <v>0</v>
      </c>
      <c r="L53" s="173" t="str">
        <f t="shared" si="26"/>
        <v>-</v>
      </c>
      <c r="M53" s="317"/>
    </row>
    <row r="54" spans="1:13" x14ac:dyDescent="0.2">
      <c r="A54" s="137">
        <v>15200</v>
      </c>
      <c r="B54" s="138" t="s">
        <v>431</v>
      </c>
      <c r="C54" s="237">
        <f>C55+C61+C67</f>
        <v>1033728</v>
      </c>
      <c r="D54" s="466">
        <f>D55+D61+D67</f>
        <v>532140</v>
      </c>
      <c r="E54" s="237">
        <f>E55+E61+E67</f>
        <v>1033728</v>
      </c>
      <c r="F54" s="466">
        <f>F55+F61+F67</f>
        <v>532140</v>
      </c>
      <c r="G54" s="237">
        <f>G55+G61+G67</f>
        <v>699037.66</v>
      </c>
      <c r="H54" s="236">
        <f t="shared" si="0"/>
        <v>166897.66000000003</v>
      </c>
      <c r="I54" s="173">
        <f t="shared" si="1"/>
        <v>0.31363487052279482</v>
      </c>
      <c r="J54" s="327"/>
      <c r="K54" s="236">
        <f t="shared" si="25"/>
        <v>-334690.33999999997</v>
      </c>
      <c r="L54" s="173">
        <f t="shared" si="26"/>
        <v>-0.32377021808444773</v>
      </c>
      <c r="M54" s="327"/>
    </row>
    <row r="55" spans="1:13" s="121" customFormat="1" ht="45" x14ac:dyDescent="0.2">
      <c r="A55" s="93">
        <v>15210</v>
      </c>
      <c r="B55" s="103" t="s">
        <v>413</v>
      </c>
      <c r="C55" s="238">
        <v>62072</v>
      </c>
      <c r="D55" s="465">
        <v>0</v>
      </c>
      <c r="E55" s="238">
        <v>62072</v>
      </c>
      <c r="F55" s="465">
        <v>0</v>
      </c>
      <c r="G55" s="238">
        <v>0</v>
      </c>
      <c r="H55" s="238">
        <f>G55-F55</f>
        <v>0</v>
      </c>
      <c r="I55" s="171" t="str">
        <f>IFERROR(H55/F55,"-")</f>
        <v>-</v>
      </c>
      <c r="J55" s="666" t="s">
        <v>744</v>
      </c>
      <c r="K55" s="238">
        <f t="shared" si="25"/>
        <v>-62072</v>
      </c>
      <c r="L55" s="171">
        <f>IFERROR(K55/E55, "-")</f>
        <v>-1</v>
      </c>
      <c r="M55" s="666" t="s">
        <v>941</v>
      </c>
    </row>
    <row r="56" spans="1:13" ht="22.5" hidden="1" x14ac:dyDescent="0.2">
      <c r="A56" s="94">
        <v>15211</v>
      </c>
      <c r="B56" s="56" t="s">
        <v>433</v>
      </c>
      <c r="C56" s="240">
        <v>0</v>
      </c>
      <c r="D56" s="467">
        <v>0</v>
      </c>
      <c r="E56" s="240">
        <v>0</v>
      </c>
      <c r="F56" s="467">
        <v>0</v>
      </c>
      <c r="G56" s="240">
        <v>0</v>
      </c>
      <c r="H56" s="239">
        <f t="shared" si="0"/>
        <v>0</v>
      </c>
      <c r="I56" s="174" t="str">
        <f t="shared" si="1"/>
        <v>-</v>
      </c>
      <c r="J56" s="321"/>
      <c r="K56" s="239">
        <f t="shared" si="25"/>
        <v>0</v>
      </c>
      <c r="L56" s="174" t="str">
        <f t="shared" si="26"/>
        <v>-</v>
      </c>
      <c r="M56" s="318"/>
    </row>
    <row r="57" spans="1:13" ht="22.5" hidden="1" x14ac:dyDescent="0.2">
      <c r="A57" s="94">
        <v>15212</v>
      </c>
      <c r="B57" s="56" t="s">
        <v>488</v>
      </c>
      <c r="C57" s="240">
        <v>0</v>
      </c>
      <c r="D57" s="467">
        <v>0</v>
      </c>
      <c r="E57" s="240">
        <v>0</v>
      </c>
      <c r="F57" s="467">
        <v>0</v>
      </c>
      <c r="G57" s="240">
        <v>0</v>
      </c>
      <c r="H57" s="239">
        <f t="shared" si="0"/>
        <v>0</v>
      </c>
      <c r="I57" s="174" t="str">
        <f t="shared" si="1"/>
        <v>-</v>
      </c>
      <c r="J57" s="321"/>
      <c r="K57" s="239">
        <f t="shared" si="25"/>
        <v>0</v>
      </c>
      <c r="L57" s="174" t="str">
        <f t="shared" si="26"/>
        <v>-</v>
      </c>
      <c r="M57" s="318"/>
    </row>
    <row r="58" spans="1:13" ht="22.5" hidden="1" x14ac:dyDescent="0.2">
      <c r="A58" s="94">
        <v>15213</v>
      </c>
      <c r="B58" s="56" t="s">
        <v>482</v>
      </c>
      <c r="C58" s="240">
        <v>0</v>
      </c>
      <c r="D58" s="467">
        <v>0</v>
      </c>
      <c r="E58" s="240">
        <v>0</v>
      </c>
      <c r="F58" s="467">
        <v>0</v>
      </c>
      <c r="G58" s="240">
        <v>0</v>
      </c>
      <c r="H58" s="239">
        <f t="shared" si="0"/>
        <v>0</v>
      </c>
      <c r="I58" s="174" t="str">
        <f t="shared" si="1"/>
        <v>-</v>
      </c>
      <c r="J58" s="321"/>
      <c r="K58" s="239">
        <f t="shared" si="25"/>
        <v>0</v>
      </c>
      <c r="L58" s="174" t="str">
        <f t="shared" si="26"/>
        <v>-</v>
      </c>
      <c r="M58" s="321"/>
    </row>
    <row r="59" spans="1:13" hidden="1" x14ac:dyDescent="0.2">
      <c r="A59" s="94">
        <v>15214</v>
      </c>
      <c r="B59" s="56" t="s">
        <v>481</v>
      </c>
      <c r="C59" s="240">
        <v>0</v>
      </c>
      <c r="D59" s="467">
        <v>0</v>
      </c>
      <c r="E59" s="240">
        <v>0</v>
      </c>
      <c r="F59" s="467">
        <v>0</v>
      </c>
      <c r="G59" s="240">
        <v>0</v>
      </c>
      <c r="H59" s="239">
        <f t="shared" si="0"/>
        <v>0</v>
      </c>
      <c r="I59" s="174" t="str">
        <f t="shared" si="1"/>
        <v>-</v>
      </c>
      <c r="J59" s="321"/>
      <c r="K59" s="239">
        <f t="shared" si="25"/>
        <v>0</v>
      </c>
      <c r="L59" s="174" t="str">
        <f t="shared" si="26"/>
        <v>-</v>
      </c>
      <c r="M59" s="318"/>
    </row>
    <row r="60" spans="1:13" hidden="1" x14ac:dyDescent="0.2">
      <c r="A60" s="94">
        <v>15215</v>
      </c>
      <c r="B60" s="56" t="s">
        <v>483</v>
      </c>
      <c r="C60" s="240">
        <v>0</v>
      </c>
      <c r="D60" s="467">
        <v>0</v>
      </c>
      <c r="E60" s="240">
        <v>0</v>
      </c>
      <c r="F60" s="467">
        <v>0</v>
      </c>
      <c r="G60" s="240">
        <v>0</v>
      </c>
      <c r="H60" s="239">
        <f t="shared" si="0"/>
        <v>0</v>
      </c>
      <c r="I60" s="174" t="str">
        <f t="shared" si="1"/>
        <v>-</v>
      </c>
      <c r="J60" s="321"/>
      <c r="K60" s="239">
        <f t="shared" si="25"/>
        <v>0</v>
      </c>
      <c r="L60" s="174" t="str">
        <f t="shared" si="26"/>
        <v>-</v>
      </c>
      <c r="M60" s="318"/>
    </row>
    <row r="61" spans="1:13" ht="56.25" x14ac:dyDescent="0.2">
      <c r="A61" s="93">
        <v>15220</v>
      </c>
      <c r="B61" s="103" t="s">
        <v>411</v>
      </c>
      <c r="C61" s="238">
        <v>758998</v>
      </c>
      <c r="D61" s="465">
        <v>532140</v>
      </c>
      <c r="E61" s="238">
        <v>758998</v>
      </c>
      <c r="F61" s="465">
        <v>532140</v>
      </c>
      <c r="G61" s="238">
        <v>699037.66</v>
      </c>
      <c r="H61" s="238">
        <f t="shared" si="0"/>
        <v>166897.66000000003</v>
      </c>
      <c r="I61" s="171">
        <f t="shared" si="1"/>
        <v>0.31363487052279482</v>
      </c>
      <c r="J61" s="666" t="s">
        <v>942</v>
      </c>
      <c r="K61" s="238">
        <f t="shared" si="25"/>
        <v>-59960.339999999967</v>
      </c>
      <c r="L61" s="171">
        <f t="shared" si="26"/>
        <v>-7.8999338601682706E-2</v>
      </c>
      <c r="M61" s="666" t="s">
        <v>943</v>
      </c>
    </row>
    <row r="62" spans="1:13" ht="22.5" hidden="1" x14ac:dyDescent="0.2">
      <c r="A62" s="94">
        <v>15221</v>
      </c>
      <c r="B62" s="56" t="s">
        <v>432</v>
      </c>
      <c r="C62" s="240">
        <v>0</v>
      </c>
      <c r="D62" s="467">
        <v>0</v>
      </c>
      <c r="E62" s="240">
        <v>0</v>
      </c>
      <c r="F62" s="467">
        <v>0</v>
      </c>
      <c r="G62" s="240">
        <v>0</v>
      </c>
      <c r="H62" s="239">
        <f t="shared" si="0"/>
        <v>0</v>
      </c>
      <c r="I62" s="174" t="str">
        <f t="shared" si="1"/>
        <v>-</v>
      </c>
      <c r="J62" s="321"/>
      <c r="K62" s="239">
        <f t="shared" si="25"/>
        <v>0</v>
      </c>
      <c r="L62" s="174" t="str">
        <f t="shared" si="26"/>
        <v>-</v>
      </c>
      <c r="M62" s="318"/>
    </row>
    <row r="63" spans="1:13" ht="22.5" hidden="1" x14ac:dyDescent="0.2">
      <c r="A63" s="94">
        <v>15222</v>
      </c>
      <c r="B63" s="56" t="s">
        <v>488</v>
      </c>
      <c r="C63" s="240">
        <v>0</v>
      </c>
      <c r="D63" s="467">
        <v>0</v>
      </c>
      <c r="E63" s="240">
        <v>0</v>
      </c>
      <c r="F63" s="467">
        <v>0</v>
      </c>
      <c r="G63" s="240">
        <v>0</v>
      </c>
      <c r="H63" s="239">
        <f t="shared" si="0"/>
        <v>0</v>
      </c>
      <c r="I63" s="174" t="str">
        <f t="shared" si="1"/>
        <v>-</v>
      </c>
      <c r="J63" s="321"/>
      <c r="K63" s="239">
        <f t="shared" si="25"/>
        <v>0</v>
      </c>
      <c r="L63" s="174" t="str">
        <f t="shared" si="26"/>
        <v>-</v>
      </c>
      <c r="M63" s="318"/>
    </row>
    <row r="64" spans="1:13" ht="22.5" hidden="1" x14ac:dyDescent="0.2">
      <c r="A64" s="94">
        <v>15223</v>
      </c>
      <c r="B64" s="56" t="s">
        <v>482</v>
      </c>
      <c r="C64" s="240">
        <v>0</v>
      </c>
      <c r="D64" s="467">
        <v>0</v>
      </c>
      <c r="E64" s="240">
        <v>0</v>
      </c>
      <c r="F64" s="467">
        <v>0</v>
      </c>
      <c r="G64" s="240">
        <v>0</v>
      </c>
      <c r="H64" s="239">
        <f t="shared" si="0"/>
        <v>0</v>
      </c>
      <c r="I64" s="174" t="str">
        <f t="shared" si="1"/>
        <v>-</v>
      </c>
      <c r="J64" s="321"/>
      <c r="K64" s="239">
        <f t="shared" si="25"/>
        <v>0</v>
      </c>
      <c r="L64" s="174" t="str">
        <f t="shared" si="26"/>
        <v>-</v>
      </c>
      <c r="M64" s="318"/>
    </row>
    <row r="65" spans="1:13" hidden="1" x14ac:dyDescent="0.2">
      <c r="A65" s="94">
        <v>15224</v>
      </c>
      <c r="B65" s="56" t="s">
        <v>481</v>
      </c>
      <c r="C65" s="240">
        <v>0</v>
      </c>
      <c r="D65" s="467">
        <v>0</v>
      </c>
      <c r="E65" s="240">
        <v>0</v>
      </c>
      <c r="F65" s="467">
        <v>0</v>
      </c>
      <c r="G65" s="240">
        <v>0</v>
      </c>
      <c r="H65" s="239">
        <f t="shared" si="0"/>
        <v>0</v>
      </c>
      <c r="I65" s="174" t="str">
        <f t="shared" si="1"/>
        <v>-</v>
      </c>
      <c r="J65" s="321"/>
      <c r="K65" s="239">
        <f t="shared" si="25"/>
        <v>0</v>
      </c>
      <c r="L65" s="177" t="str">
        <f t="shared" si="26"/>
        <v>-</v>
      </c>
      <c r="M65" s="318"/>
    </row>
    <row r="66" spans="1:13" ht="21.75" hidden="1" customHeight="1" x14ac:dyDescent="0.2">
      <c r="A66" s="94">
        <v>15225</v>
      </c>
      <c r="B66" s="56" t="s">
        <v>483</v>
      </c>
      <c r="C66" s="240">
        <v>0</v>
      </c>
      <c r="D66" s="467">
        <v>0</v>
      </c>
      <c r="E66" s="240">
        <v>0</v>
      </c>
      <c r="F66" s="467">
        <v>0</v>
      </c>
      <c r="G66" s="240">
        <v>0</v>
      </c>
      <c r="H66" s="239">
        <f t="shared" si="0"/>
        <v>0</v>
      </c>
      <c r="I66" s="174" t="str">
        <f t="shared" si="1"/>
        <v>-</v>
      </c>
      <c r="J66" s="321"/>
      <c r="K66" s="239">
        <f t="shared" si="25"/>
        <v>0</v>
      </c>
      <c r="L66" s="174" t="str">
        <f t="shared" si="26"/>
        <v>-</v>
      </c>
      <c r="M66" s="318"/>
    </row>
    <row r="67" spans="1:13" x14ac:dyDescent="0.2">
      <c r="A67" s="93">
        <v>15230</v>
      </c>
      <c r="B67" s="103" t="s">
        <v>412</v>
      </c>
      <c r="C67" s="238">
        <v>212658</v>
      </c>
      <c r="D67" s="465">
        <v>0</v>
      </c>
      <c r="E67" s="238">
        <v>212658</v>
      </c>
      <c r="F67" s="465">
        <v>0</v>
      </c>
      <c r="G67" s="238">
        <v>0</v>
      </c>
      <c r="H67" s="238">
        <f t="shared" si="0"/>
        <v>0</v>
      </c>
      <c r="I67" s="171" t="str">
        <f t="shared" si="1"/>
        <v>-</v>
      </c>
      <c r="J67" s="519"/>
      <c r="K67" s="238">
        <f t="shared" si="25"/>
        <v>-212658</v>
      </c>
      <c r="L67" s="171">
        <f t="shared" si="26"/>
        <v>-1</v>
      </c>
      <c r="M67" s="521"/>
    </row>
    <row r="68" spans="1:13" ht="22.5" hidden="1" x14ac:dyDescent="0.2">
      <c r="A68" s="94">
        <v>15231</v>
      </c>
      <c r="B68" s="56" t="s">
        <v>432</v>
      </c>
      <c r="C68" s="240">
        <v>0</v>
      </c>
      <c r="D68" s="467">
        <v>0</v>
      </c>
      <c r="E68" s="240">
        <v>0</v>
      </c>
      <c r="F68" s="467">
        <v>0</v>
      </c>
      <c r="G68" s="240">
        <v>0</v>
      </c>
      <c r="H68" s="239">
        <f t="shared" si="0"/>
        <v>0</v>
      </c>
      <c r="I68" s="174" t="str">
        <f t="shared" si="1"/>
        <v>-</v>
      </c>
      <c r="J68" s="318"/>
      <c r="K68" s="239">
        <f t="shared" si="25"/>
        <v>0</v>
      </c>
      <c r="L68" s="174" t="str">
        <f t="shared" si="26"/>
        <v>-</v>
      </c>
      <c r="M68" s="318"/>
    </row>
    <row r="69" spans="1:13" ht="22.5" hidden="1" x14ac:dyDescent="0.2">
      <c r="A69" s="94">
        <v>15232</v>
      </c>
      <c r="B69" s="56" t="s">
        <v>488</v>
      </c>
      <c r="C69" s="240">
        <v>0</v>
      </c>
      <c r="D69" s="467">
        <v>0</v>
      </c>
      <c r="E69" s="240">
        <v>0</v>
      </c>
      <c r="F69" s="467">
        <v>0</v>
      </c>
      <c r="G69" s="240">
        <v>0</v>
      </c>
      <c r="H69" s="239">
        <f t="shared" ref="H69:H104" si="27">G69-F69</f>
        <v>0</v>
      </c>
      <c r="I69" s="174" t="str">
        <f t="shared" ref="I69:I104" si="28">IFERROR(H69/F69,"-")</f>
        <v>-</v>
      </c>
      <c r="J69" s="318"/>
      <c r="K69" s="239">
        <f t="shared" si="25"/>
        <v>0</v>
      </c>
      <c r="L69" s="174" t="str">
        <f t="shared" si="26"/>
        <v>-</v>
      </c>
      <c r="M69" s="318"/>
    </row>
    <row r="70" spans="1:13" ht="22.5" hidden="1" x14ac:dyDescent="0.2">
      <c r="A70" s="94">
        <v>15233</v>
      </c>
      <c r="B70" s="56" t="s">
        <v>482</v>
      </c>
      <c r="C70" s="240">
        <v>0</v>
      </c>
      <c r="D70" s="467">
        <v>0</v>
      </c>
      <c r="E70" s="240">
        <v>0</v>
      </c>
      <c r="F70" s="467">
        <v>0</v>
      </c>
      <c r="G70" s="240">
        <v>0</v>
      </c>
      <c r="H70" s="239">
        <f t="shared" si="27"/>
        <v>0</v>
      </c>
      <c r="I70" s="174" t="str">
        <f t="shared" si="28"/>
        <v>-</v>
      </c>
      <c r="J70" s="318"/>
      <c r="K70" s="239">
        <f t="shared" si="25"/>
        <v>0</v>
      </c>
      <c r="L70" s="174" t="str">
        <f t="shared" si="26"/>
        <v>-</v>
      </c>
      <c r="M70" s="318"/>
    </row>
    <row r="71" spans="1:13" hidden="1" x14ac:dyDescent="0.2">
      <c r="A71" s="94">
        <v>15234</v>
      </c>
      <c r="B71" s="56" t="s">
        <v>481</v>
      </c>
      <c r="C71" s="240">
        <v>0</v>
      </c>
      <c r="D71" s="467">
        <v>0</v>
      </c>
      <c r="E71" s="240">
        <v>0</v>
      </c>
      <c r="F71" s="467">
        <v>0</v>
      </c>
      <c r="G71" s="240">
        <v>0</v>
      </c>
      <c r="H71" s="239">
        <f t="shared" si="27"/>
        <v>0</v>
      </c>
      <c r="I71" s="174" t="str">
        <f t="shared" si="28"/>
        <v>-</v>
      </c>
      <c r="J71" s="318"/>
      <c r="K71" s="239">
        <f t="shared" si="25"/>
        <v>0</v>
      </c>
      <c r="L71" s="174" t="str">
        <f t="shared" si="26"/>
        <v>-</v>
      </c>
      <c r="M71" s="318"/>
    </row>
    <row r="72" spans="1:13" hidden="1" x14ac:dyDescent="0.2">
      <c r="A72" s="94">
        <v>15234</v>
      </c>
      <c r="B72" s="56" t="s">
        <v>483</v>
      </c>
      <c r="C72" s="240">
        <v>0</v>
      </c>
      <c r="D72" s="467">
        <v>0</v>
      </c>
      <c r="E72" s="240">
        <v>0</v>
      </c>
      <c r="F72" s="467">
        <v>0</v>
      </c>
      <c r="G72" s="240">
        <v>0</v>
      </c>
      <c r="H72" s="239">
        <f t="shared" si="27"/>
        <v>0</v>
      </c>
      <c r="I72" s="174" t="str">
        <f t="shared" si="28"/>
        <v>-</v>
      </c>
      <c r="J72" s="318"/>
      <c r="K72" s="239">
        <f t="shared" si="25"/>
        <v>0</v>
      </c>
      <c r="L72" s="174" t="str">
        <f t="shared" si="26"/>
        <v>-</v>
      </c>
      <c r="M72" s="318"/>
    </row>
    <row r="73" spans="1:13" hidden="1" x14ac:dyDescent="0.2">
      <c r="A73" s="137">
        <v>15300</v>
      </c>
      <c r="B73" s="138" t="s">
        <v>232</v>
      </c>
      <c r="C73" s="237">
        <v>0</v>
      </c>
      <c r="D73" s="466">
        <v>0</v>
      </c>
      <c r="E73" s="237">
        <v>0</v>
      </c>
      <c r="F73" s="466">
        <v>0</v>
      </c>
      <c r="G73" s="237">
        <v>0</v>
      </c>
      <c r="H73" s="236">
        <f t="shared" si="27"/>
        <v>0</v>
      </c>
      <c r="I73" s="173" t="str">
        <f t="shared" si="28"/>
        <v>-</v>
      </c>
      <c r="J73" s="317"/>
      <c r="K73" s="236">
        <f t="shared" si="25"/>
        <v>0</v>
      </c>
      <c r="L73" s="173" t="str">
        <f t="shared" si="26"/>
        <v>-</v>
      </c>
      <c r="M73" s="317"/>
    </row>
    <row r="74" spans="1:13" x14ac:dyDescent="0.2">
      <c r="A74" s="122">
        <v>16000</v>
      </c>
      <c r="B74" s="123" t="s">
        <v>430</v>
      </c>
      <c r="C74" s="241">
        <f>C46-C52</f>
        <v>-1033728</v>
      </c>
      <c r="D74" s="298">
        <f>D46--D52</f>
        <v>532140</v>
      </c>
      <c r="E74" s="241">
        <f>E46-E52</f>
        <v>-1033728</v>
      </c>
      <c r="F74" s="298">
        <f>F46--F52</f>
        <v>532140</v>
      </c>
      <c r="G74" s="241">
        <f>G46-G52</f>
        <v>-699037.66</v>
      </c>
      <c r="H74" s="241">
        <f t="shared" si="27"/>
        <v>-1231177.6600000001</v>
      </c>
      <c r="I74" s="175">
        <f t="shared" si="28"/>
        <v>-2.3136348705227952</v>
      </c>
      <c r="J74" s="319"/>
      <c r="K74" s="241">
        <f t="shared" si="25"/>
        <v>334690.33999999997</v>
      </c>
      <c r="L74" s="175">
        <f t="shared" si="26"/>
        <v>-0.32377021808444773</v>
      </c>
      <c r="M74" s="319"/>
    </row>
    <row r="75" spans="1:13" x14ac:dyDescent="0.2">
      <c r="A75" s="127" t="s">
        <v>408</v>
      </c>
      <c r="B75" s="126" t="s">
        <v>235</v>
      </c>
      <c r="C75" s="232"/>
      <c r="D75" s="141"/>
      <c r="E75" s="232"/>
      <c r="F75" s="141"/>
      <c r="G75" s="232"/>
      <c r="H75" s="151"/>
      <c r="I75" s="168"/>
      <c r="J75" s="313"/>
      <c r="K75" s="152"/>
      <c r="L75" s="168"/>
      <c r="M75" s="313"/>
    </row>
    <row r="76" spans="1:13" x14ac:dyDescent="0.2">
      <c r="A76" s="124">
        <v>17000</v>
      </c>
      <c r="B76" s="125" t="s">
        <v>419</v>
      </c>
      <c r="C76" s="242">
        <f t="shared" ref="C76:D76" si="29">C77+C78+C79</f>
        <v>977652.25</v>
      </c>
      <c r="D76" s="298">
        <f t="shared" si="29"/>
        <v>59302</v>
      </c>
      <c r="E76" s="242">
        <f t="shared" ref="E76:F76" si="30">E77+E78+E79</f>
        <v>977652.25</v>
      </c>
      <c r="F76" s="298">
        <f t="shared" si="30"/>
        <v>59302</v>
      </c>
      <c r="G76" s="242">
        <f>G77+G78+G79</f>
        <v>30232.1</v>
      </c>
      <c r="H76" s="242">
        <f t="shared" si="27"/>
        <v>-29069.9</v>
      </c>
      <c r="I76" s="176">
        <f t="shared" si="28"/>
        <v>-0.49020100502512565</v>
      </c>
      <c r="J76" s="320"/>
      <c r="K76" s="242">
        <f t="shared" ref="K76:K104" si="31">G76-E76</f>
        <v>-947420.15</v>
      </c>
      <c r="L76" s="176">
        <f t="shared" ref="L76:L104" si="32">IFERROR(K76/E76, "-")</f>
        <v>-0.96907683688141666</v>
      </c>
      <c r="M76" s="320"/>
    </row>
    <row r="77" spans="1:13" ht="22.5" hidden="1" x14ac:dyDescent="0.2">
      <c r="A77" s="131">
        <v>17100</v>
      </c>
      <c r="B77" s="136" t="s">
        <v>237</v>
      </c>
      <c r="C77" s="141">
        <v>0</v>
      </c>
      <c r="D77" s="141">
        <v>0</v>
      </c>
      <c r="E77" s="141">
        <v>0</v>
      </c>
      <c r="F77" s="141">
        <v>0</v>
      </c>
      <c r="G77" s="141">
        <v>0</v>
      </c>
      <c r="H77" s="243">
        <f t="shared" si="27"/>
        <v>0</v>
      </c>
      <c r="I77" s="320" t="str">
        <f t="shared" si="28"/>
        <v>-</v>
      </c>
      <c r="J77" s="317"/>
      <c r="K77" s="243">
        <f t="shared" si="31"/>
        <v>0</v>
      </c>
      <c r="L77" s="320" t="str">
        <f t="shared" si="32"/>
        <v>-</v>
      </c>
      <c r="M77" s="317"/>
    </row>
    <row r="78" spans="1:13" hidden="1" x14ac:dyDescent="0.2">
      <c r="A78" s="131">
        <v>17200</v>
      </c>
      <c r="B78" s="136" t="s">
        <v>418</v>
      </c>
      <c r="C78" s="141">
        <v>0</v>
      </c>
      <c r="D78" s="141">
        <v>0</v>
      </c>
      <c r="E78" s="141">
        <v>0</v>
      </c>
      <c r="F78" s="141">
        <v>0</v>
      </c>
      <c r="G78" s="141">
        <v>0</v>
      </c>
      <c r="H78" s="243">
        <f t="shared" si="27"/>
        <v>0</v>
      </c>
      <c r="I78" s="320" t="str">
        <f t="shared" si="28"/>
        <v>-</v>
      </c>
      <c r="J78" s="317"/>
      <c r="K78" s="243">
        <f t="shared" si="31"/>
        <v>0</v>
      </c>
      <c r="L78" s="320" t="str">
        <f t="shared" si="32"/>
        <v>-</v>
      </c>
      <c r="M78" s="317"/>
    </row>
    <row r="79" spans="1:13" x14ac:dyDescent="0.2">
      <c r="A79" s="59">
        <v>17300</v>
      </c>
      <c r="B79" s="57" t="s">
        <v>236</v>
      </c>
      <c r="C79" s="298">
        <f t="shared" ref="C79:M79" si="33">C80+C82+C84+C86+C88</f>
        <v>977652.25</v>
      </c>
      <c r="D79" s="298">
        <f>D80+D82+D84+D86+D88</f>
        <v>59302</v>
      </c>
      <c r="E79" s="298">
        <f t="shared" ref="E79" si="34">E80+E82+E84+E86+E88</f>
        <v>977652.25</v>
      </c>
      <c r="F79" s="298">
        <f>F80+F82+F84+F86+F88</f>
        <v>59302</v>
      </c>
      <c r="G79" s="298">
        <f>G80+G82+G84+G86+G88</f>
        <v>30232.1</v>
      </c>
      <c r="H79" s="298">
        <f t="shared" si="33"/>
        <v>-29069.9</v>
      </c>
      <c r="I79" s="687">
        <f t="shared" si="28"/>
        <v>-0.49020100502512565</v>
      </c>
      <c r="J79" s="298" t="e">
        <f t="shared" si="33"/>
        <v>#VALUE!</v>
      </c>
      <c r="K79" s="298">
        <f t="shared" si="33"/>
        <v>-947420.15</v>
      </c>
      <c r="L79" s="320">
        <f t="shared" si="32"/>
        <v>-0.96907683688141666</v>
      </c>
      <c r="M79" s="298">
        <f t="shared" si="33"/>
        <v>0</v>
      </c>
    </row>
    <row r="80" spans="1:13" hidden="1" x14ac:dyDescent="0.2">
      <c r="A80" s="98">
        <v>17310</v>
      </c>
      <c r="B80" s="139" t="s">
        <v>422</v>
      </c>
      <c r="C80" s="287">
        <f t="shared" ref="C80:E80" si="35">SUM(C81:C81)</f>
        <v>0</v>
      </c>
      <c r="D80" s="287">
        <v>0</v>
      </c>
      <c r="E80" s="287">
        <f t="shared" si="35"/>
        <v>0</v>
      </c>
      <c r="F80" s="287">
        <v>0</v>
      </c>
      <c r="G80" s="287">
        <f t="shared" ref="G80" si="36">SUM(G81:G81)</f>
        <v>0</v>
      </c>
      <c r="H80" s="53">
        <f t="shared" si="27"/>
        <v>0</v>
      </c>
      <c r="I80" s="177" t="str">
        <f t="shared" si="28"/>
        <v>-</v>
      </c>
      <c r="J80" s="321"/>
      <c r="K80" s="53">
        <f t="shared" si="31"/>
        <v>0</v>
      </c>
      <c r="L80" s="177" t="str">
        <f t="shared" si="32"/>
        <v>-</v>
      </c>
      <c r="M80" s="321"/>
    </row>
    <row r="81" spans="1:13" hidden="1" x14ac:dyDescent="0.2">
      <c r="A81" s="98"/>
      <c r="B81" s="92"/>
      <c r="C81" s="287"/>
      <c r="D81" s="287"/>
      <c r="E81" s="287"/>
      <c r="F81" s="287"/>
      <c r="G81" s="287"/>
      <c r="H81" s="99">
        <f t="shared" si="27"/>
        <v>0</v>
      </c>
      <c r="I81" s="163" t="str">
        <f t="shared" si="28"/>
        <v>-</v>
      </c>
      <c r="J81" s="498"/>
      <c r="K81" s="99">
        <f t="shared" si="31"/>
        <v>0</v>
      </c>
      <c r="L81" s="163" t="str">
        <f t="shared" si="32"/>
        <v>-</v>
      </c>
      <c r="M81" s="498"/>
    </row>
    <row r="82" spans="1:13" ht="35.25" customHeight="1" x14ac:dyDescent="0.2">
      <c r="A82" s="98">
        <v>17320</v>
      </c>
      <c r="B82" s="101" t="s">
        <v>423</v>
      </c>
      <c r="C82" s="287">
        <v>977652.25</v>
      </c>
      <c r="D82" s="287">
        <v>59302</v>
      </c>
      <c r="E82" s="287">
        <v>977652.25</v>
      </c>
      <c r="F82" s="287">
        <v>59302</v>
      </c>
      <c r="G82" s="287">
        <v>30232.1</v>
      </c>
      <c r="H82" s="53">
        <f t="shared" si="27"/>
        <v>-29069.9</v>
      </c>
      <c r="I82" s="177">
        <f>IFERROR(H82/F82,"-")</f>
        <v>-0.49020100502512565</v>
      </c>
      <c r="J82" s="668" t="s">
        <v>932</v>
      </c>
      <c r="K82" s="53">
        <f t="shared" si="31"/>
        <v>-947420.15</v>
      </c>
      <c r="L82" s="177">
        <f t="shared" si="32"/>
        <v>-0.96907683688141666</v>
      </c>
      <c r="M82" s="522"/>
    </row>
    <row r="83" spans="1:13" hidden="1" x14ac:dyDescent="0.2">
      <c r="A83" s="98"/>
      <c r="B83" s="92"/>
      <c r="C83" s="287"/>
      <c r="D83" s="287"/>
      <c r="E83" s="287"/>
      <c r="F83" s="287"/>
      <c r="G83" s="287"/>
      <c r="H83" s="99">
        <f t="shared" si="27"/>
        <v>0</v>
      </c>
      <c r="I83" s="163" t="str">
        <f t="shared" si="28"/>
        <v>-</v>
      </c>
      <c r="J83" s="498"/>
      <c r="K83" s="99">
        <f t="shared" si="31"/>
        <v>0</v>
      </c>
      <c r="L83" s="163" t="str">
        <f t="shared" si="32"/>
        <v>-</v>
      </c>
      <c r="M83" s="498"/>
    </row>
    <row r="84" spans="1:13" hidden="1" x14ac:dyDescent="0.2">
      <c r="A84" s="96">
        <v>17330</v>
      </c>
      <c r="B84" s="64" t="s">
        <v>424</v>
      </c>
      <c r="C84" s="287">
        <f t="shared" ref="C84:E84" si="37">SUM(C85:C85)</f>
        <v>0</v>
      </c>
      <c r="D84" s="287">
        <v>0</v>
      </c>
      <c r="E84" s="287">
        <f t="shared" si="37"/>
        <v>0</v>
      </c>
      <c r="F84" s="287">
        <v>0</v>
      </c>
      <c r="G84" s="287">
        <f t="shared" ref="G84" si="38">SUM(G85:G85)</f>
        <v>0</v>
      </c>
      <c r="H84" s="53">
        <f t="shared" si="27"/>
        <v>0</v>
      </c>
      <c r="I84" s="177" t="str">
        <f t="shared" si="28"/>
        <v>-</v>
      </c>
      <c r="J84" s="321"/>
      <c r="K84" s="53">
        <f t="shared" si="31"/>
        <v>0</v>
      </c>
      <c r="L84" s="177" t="str">
        <f t="shared" si="32"/>
        <v>-</v>
      </c>
      <c r="M84" s="321"/>
    </row>
    <row r="85" spans="1:13" hidden="1" x14ac:dyDescent="0.2">
      <c r="A85" s="98"/>
      <c r="B85" s="92"/>
      <c r="C85" s="287"/>
      <c r="D85" s="287"/>
      <c r="E85" s="287"/>
      <c r="F85" s="287"/>
      <c r="G85" s="287"/>
      <c r="H85" s="99">
        <f t="shared" si="27"/>
        <v>0</v>
      </c>
      <c r="I85" s="163" t="str">
        <f t="shared" si="28"/>
        <v>-</v>
      </c>
      <c r="J85" s="498"/>
      <c r="K85" s="99">
        <f t="shared" si="31"/>
        <v>0</v>
      </c>
      <c r="L85" s="163" t="str">
        <f t="shared" si="32"/>
        <v>-</v>
      </c>
      <c r="M85" s="498"/>
    </row>
    <row r="86" spans="1:13" hidden="1" x14ac:dyDescent="0.2">
      <c r="A86" s="102">
        <v>17340</v>
      </c>
      <c r="B86" s="64" t="s">
        <v>425</v>
      </c>
      <c r="C86" s="287">
        <f t="shared" ref="C86:E86" si="39">SUM(C87:C87)</f>
        <v>0</v>
      </c>
      <c r="D86" s="287">
        <v>0</v>
      </c>
      <c r="E86" s="287">
        <f t="shared" si="39"/>
        <v>0</v>
      </c>
      <c r="F86" s="287">
        <v>0</v>
      </c>
      <c r="G86" s="287">
        <f t="shared" ref="G86" si="40">SUM(G87:G87)</f>
        <v>0</v>
      </c>
      <c r="H86" s="53">
        <f t="shared" si="27"/>
        <v>0</v>
      </c>
      <c r="I86" s="177" t="str">
        <f t="shared" si="28"/>
        <v>-</v>
      </c>
      <c r="J86" s="321"/>
      <c r="K86" s="53">
        <f t="shared" si="31"/>
        <v>0</v>
      </c>
      <c r="L86" s="177" t="str">
        <f t="shared" si="32"/>
        <v>-</v>
      </c>
      <c r="M86" s="321"/>
    </row>
    <row r="87" spans="1:13" hidden="1" x14ac:dyDescent="0.2">
      <c r="A87" s="100"/>
      <c r="B87" s="92"/>
      <c r="C87" s="287">
        <v>0</v>
      </c>
      <c r="D87" s="287">
        <v>0</v>
      </c>
      <c r="E87" s="287">
        <v>0</v>
      </c>
      <c r="F87" s="287">
        <v>0</v>
      </c>
      <c r="G87" s="287">
        <v>0</v>
      </c>
      <c r="H87" s="99">
        <f t="shared" si="27"/>
        <v>0</v>
      </c>
      <c r="I87" s="163" t="str">
        <f t="shared" si="28"/>
        <v>-</v>
      </c>
      <c r="J87" s="498"/>
      <c r="K87" s="99">
        <f t="shared" si="31"/>
        <v>0</v>
      </c>
      <c r="L87" s="163" t="str">
        <f t="shared" si="32"/>
        <v>-</v>
      </c>
      <c r="M87" s="498"/>
    </row>
    <row r="88" spans="1:13" hidden="1" x14ac:dyDescent="0.2">
      <c r="A88" s="100">
        <v>17350</v>
      </c>
      <c r="B88" s="92" t="s">
        <v>426</v>
      </c>
      <c r="C88" s="287">
        <f t="shared" ref="C88:E88" si="41">SUM(C89:C89)</f>
        <v>0</v>
      </c>
      <c r="D88" s="287">
        <v>0</v>
      </c>
      <c r="E88" s="287">
        <f t="shared" si="41"/>
        <v>0</v>
      </c>
      <c r="F88" s="287">
        <v>0</v>
      </c>
      <c r="G88" s="287">
        <f t="shared" ref="G88" si="42">SUM(G89:G89)</f>
        <v>0</v>
      </c>
      <c r="H88" s="99">
        <f t="shared" si="27"/>
        <v>0</v>
      </c>
      <c r="I88" s="163" t="str">
        <f t="shared" si="28"/>
        <v>-</v>
      </c>
      <c r="J88" s="498"/>
      <c r="K88" s="99">
        <f t="shared" si="31"/>
        <v>0</v>
      </c>
      <c r="L88" s="163" t="str">
        <f t="shared" si="32"/>
        <v>-</v>
      </c>
      <c r="M88" s="498"/>
    </row>
    <row r="89" spans="1:13" hidden="1" x14ac:dyDescent="0.2">
      <c r="A89" s="95"/>
      <c r="B89" s="58"/>
      <c r="C89" s="297"/>
      <c r="D89" s="297"/>
      <c r="E89" s="297"/>
      <c r="F89" s="297"/>
      <c r="G89" s="286"/>
      <c r="H89" s="52">
        <f t="shared" si="27"/>
        <v>0</v>
      </c>
      <c r="I89" s="158" t="str">
        <f t="shared" si="28"/>
        <v>-</v>
      </c>
      <c r="J89" s="493"/>
      <c r="K89" s="52">
        <f t="shared" si="31"/>
        <v>0</v>
      </c>
      <c r="L89" s="158" t="str">
        <f t="shared" si="32"/>
        <v>-</v>
      </c>
      <c r="M89" s="493"/>
    </row>
    <row r="90" spans="1:13" hidden="1" x14ac:dyDescent="0.2">
      <c r="A90" s="118">
        <v>18000</v>
      </c>
      <c r="B90" s="107" t="s">
        <v>420</v>
      </c>
      <c r="C90" s="110">
        <f t="shared" ref="C90:E90" si="43">SUM(C91:C93)</f>
        <v>0</v>
      </c>
      <c r="D90" s="298">
        <v>0</v>
      </c>
      <c r="E90" s="110">
        <f t="shared" si="43"/>
        <v>0</v>
      </c>
      <c r="F90" s="298">
        <v>0</v>
      </c>
      <c r="G90" s="110">
        <f t="shared" ref="G90" si="44">SUM(G91:G93)</f>
        <v>0</v>
      </c>
      <c r="H90" s="110">
        <f t="shared" si="27"/>
        <v>0</v>
      </c>
      <c r="I90" s="169" t="str">
        <f t="shared" si="28"/>
        <v>-</v>
      </c>
      <c r="J90" s="314"/>
      <c r="K90" s="110">
        <f t="shared" si="31"/>
        <v>0</v>
      </c>
      <c r="L90" s="169" t="str">
        <f t="shared" si="32"/>
        <v>-</v>
      </c>
      <c r="M90" s="314"/>
    </row>
    <row r="91" spans="1:13" hidden="1" x14ac:dyDescent="0.2">
      <c r="A91" s="133">
        <v>18100</v>
      </c>
      <c r="B91" s="134" t="s">
        <v>421</v>
      </c>
      <c r="C91" s="135">
        <v>0</v>
      </c>
      <c r="D91" s="135">
        <v>0</v>
      </c>
      <c r="E91" s="135">
        <v>0</v>
      </c>
      <c r="F91" s="135">
        <v>0</v>
      </c>
      <c r="G91" s="135">
        <v>0</v>
      </c>
      <c r="H91" s="130">
        <f t="shared" si="27"/>
        <v>0</v>
      </c>
      <c r="I91" s="162" t="str">
        <f t="shared" si="28"/>
        <v>-</v>
      </c>
      <c r="J91" s="497"/>
      <c r="K91" s="130">
        <f t="shared" si="31"/>
        <v>0</v>
      </c>
      <c r="L91" s="162" t="str">
        <f t="shared" si="32"/>
        <v>-</v>
      </c>
      <c r="M91" s="497"/>
    </row>
    <row r="92" spans="1:13" hidden="1" x14ac:dyDescent="0.2">
      <c r="A92" s="133">
        <v>18200</v>
      </c>
      <c r="B92" s="134" t="s">
        <v>238</v>
      </c>
      <c r="C92" s="135">
        <v>0</v>
      </c>
      <c r="D92" s="135">
        <v>0</v>
      </c>
      <c r="E92" s="135">
        <v>0</v>
      </c>
      <c r="F92" s="135">
        <v>0</v>
      </c>
      <c r="G92" s="135">
        <v>0</v>
      </c>
      <c r="H92" s="130">
        <f t="shared" si="27"/>
        <v>0</v>
      </c>
      <c r="I92" s="162" t="str">
        <f t="shared" si="28"/>
        <v>-</v>
      </c>
      <c r="J92" s="497"/>
      <c r="K92" s="130">
        <f t="shared" si="31"/>
        <v>0</v>
      </c>
      <c r="L92" s="162" t="str">
        <f t="shared" si="32"/>
        <v>-</v>
      </c>
      <c r="M92" s="497"/>
    </row>
    <row r="93" spans="1:13" hidden="1" x14ac:dyDescent="0.2">
      <c r="A93" s="133">
        <v>18300</v>
      </c>
      <c r="B93" s="134" t="s">
        <v>239</v>
      </c>
      <c r="C93" s="135">
        <v>0</v>
      </c>
      <c r="D93" s="135">
        <v>0</v>
      </c>
      <c r="E93" s="135">
        <v>0</v>
      </c>
      <c r="F93" s="135">
        <v>0</v>
      </c>
      <c r="G93" s="135">
        <v>0</v>
      </c>
      <c r="H93" s="130">
        <f t="shared" si="27"/>
        <v>0</v>
      </c>
      <c r="I93" s="162" t="str">
        <f t="shared" si="28"/>
        <v>-</v>
      </c>
      <c r="J93" s="497"/>
      <c r="K93" s="130">
        <f t="shared" si="31"/>
        <v>0</v>
      </c>
      <c r="L93" s="162" t="str">
        <f t="shared" si="32"/>
        <v>-</v>
      </c>
      <c r="M93" s="497"/>
    </row>
    <row r="94" spans="1:13" x14ac:dyDescent="0.2">
      <c r="A94" s="108">
        <v>19000</v>
      </c>
      <c r="B94" s="119" t="s">
        <v>429</v>
      </c>
      <c r="C94" s="110">
        <f t="shared" ref="C94:M94" si="45">C76-C90</f>
        <v>977652.25</v>
      </c>
      <c r="D94" s="298">
        <f t="shared" si="45"/>
        <v>59302</v>
      </c>
      <c r="E94" s="110">
        <f t="shared" ref="E94:F94" si="46">E76-E90</f>
        <v>977652.25</v>
      </c>
      <c r="F94" s="298">
        <f t="shared" si="46"/>
        <v>59302</v>
      </c>
      <c r="G94" s="110">
        <f t="shared" si="45"/>
        <v>30232.1</v>
      </c>
      <c r="H94" s="110">
        <f t="shared" si="45"/>
        <v>-29069.9</v>
      </c>
      <c r="I94" s="688">
        <f t="shared" si="28"/>
        <v>-0.49020100502512565</v>
      </c>
      <c r="J94" s="110">
        <f t="shared" si="45"/>
        <v>0</v>
      </c>
      <c r="K94" s="110">
        <f t="shared" si="45"/>
        <v>-947420.15</v>
      </c>
      <c r="L94" s="320">
        <f t="shared" si="32"/>
        <v>-0.96907683688141666</v>
      </c>
      <c r="M94" s="110">
        <f t="shared" si="45"/>
        <v>0</v>
      </c>
    </row>
    <row r="95" spans="1:13" hidden="1" x14ac:dyDescent="0.2">
      <c r="A95" s="131">
        <v>20100</v>
      </c>
      <c r="B95" s="132" t="s">
        <v>240</v>
      </c>
      <c r="C95" s="141">
        <v>0</v>
      </c>
      <c r="D95" s="141">
        <v>0</v>
      </c>
      <c r="E95" s="141">
        <v>0</v>
      </c>
      <c r="F95" s="141">
        <v>0</v>
      </c>
      <c r="G95" s="141">
        <v>0</v>
      </c>
      <c r="H95" s="130">
        <f t="shared" si="27"/>
        <v>0</v>
      </c>
      <c r="I95" s="162" t="str">
        <f t="shared" si="28"/>
        <v>-</v>
      </c>
      <c r="J95" s="497"/>
      <c r="K95" s="130">
        <f t="shared" si="31"/>
        <v>0</v>
      </c>
      <c r="L95" s="162" t="str">
        <f t="shared" si="32"/>
        <v>-</v>
      </c>
      <c r="M95" s="497"/>
    </row>
    <row r="96" spans="1:13" hidden="1" x14ac:dyDescent="0.2">
      <c r="A96" s="131">
        <v>20200</v>
      </c>
      <c r="B96" s="132" t="s">
        <v>241</v>
      </c>
      <c r="C96" s="141">
        <v>0</v>
      </c>
      <c r="D96" s="141">
        <v>0</v>
      </c>
      <c r="E96" s="141">
        <v>0</v>
      </c>
      <c r="F96" s="141">
        <v>0</v>
      </c>
      <c r="G96" s="141">
        <v>0</v>
      </c>
      <c r="H96" s="130">
        <f t="shared" si="27"/>
        <v>0</v>
      </c>
      <c r="I96" s="162" t="str">
        <f t="shared" si="28"/>
        <v>-</v>
      </c>
      <c r="J96" s="497"/>
      <c r="K96" s="130">
        <f t="shared" si="31"/>
        <v>0</v>
      </c>
      <c r="L96" s="162" t="str">
        <f t="shared" si="32"/>
        <v>-</v>
      </c>
      <c r="M96" s="497"/>
    </row>
    <row r="97" spans="1:13" x14ac:dyDescent="0.2">
      <c r="A97" s="114">
        <v>21000</v>
      </c>
      <c r="B97" s="117" t="s">
        <v>242</v>
      </c>
      <c r="C97" s="231">
        <f>C3+C44+C74+C94+C95+C96</f>
        <v>577854.04000000027</v>
      </c>
      <c r="D97" s="298">
        <f>D3+D5-D33-D52+D76</f>
        <v>658508</v>
      </c>
      <c r="E97" s="231">
        <f>E3+E44+E74+E94+E95+E96</f>
        <v>577854.04000000027</v>
      </c>
      <c r="F97" s="298">
        <f>F3+F5-F33-F52+F76</f>
        <v>658508</v>
      </c>
      <c r="G97" s="231">
        <f>G3+G44+G74+G94+G95+G96</f>
        <v>2652149.9099999988</v>
      </c>
      <c r="H97" s="244">
        <f t="shared" si="27"/>
        <v>1993641.9099999988</v>
      </c>
      <c r="I97" s="178">
        <f t="shared" si="28"/>
        <v>3.0275135761448588</v>
      </c>
      <c r="J97" s="322"/>
      <c r="K97" s="244">
        <f t="shared" si="31"/>
        <v>2074295.8699999985</v>
      </c>
      <c r="L97" s="178">
        <f t="shared" si="32"/>
        <v>3.5896536606372043</v>
      </c>
      <c r="M97" s="322"/>
    </row>
    <row r="98" spans="1:13" hidden="1" x14ac:dyDescent="0.2">
      <c r="A98" s="128">
        <v>21100</v>
      </c>
      <c r="B98" s="129" t="s">
        <v>243</v>
      </c>
      <c r="C98" s="245">
        <v>0</v>
      </c>
      <c r="D98" s="245">
        <v>0</v>
      </c>
      <c r="E98" s="245">
        <v>0</v>
      </c>
      <c r="F98" s="245">
        <v>0</v>
      </c>
      <c r="G98" s="245">
        <v>0</v>
      </c>
      <c r="H98" s="130">
        <f t="shared" si="27"/>
        <v>0</v>
      </c>
      <c r="I98" s="162" t="str">
        <f t="shared" si="28"/>
        <v>-</v>
      </c>
      <c r="J98" s="497"/>
      <c r="K98" s="130">
        <f t="shared" si="31"/>
        <v>0</v>
      </c>
      <c r="L98" s="162" t="str">
        <f t="shared" si="32"/>
        <v>-</v>
      </c>
      <c r="M98" s="497"/>
    </row>
    <row r="99" spans="1:13" ht="56.25" x14ac:dyDescent="0.2">
      <c r="A99" s="128">
        <v>21200</v>
      </c>
      <c r="B99" s="129" t="s">
        <v>244</v>
      </c>
      <c r="C99" s="245">
        <v>467257.73</v>
      </c>
      <c r="D99" s="245">
        <v>466293</v>
      </c>
      <c r="E99" s="245">
        <v>467257.73</v>
      </c>
      <c r="F99" s="245">
        <v>466293</v>
      </c>
      <c r="G99" s="245">
        <v>438187.73</v>
      </c>
      <c r="H99" s="130">
        <f t="shared" si="27"/>
        <v>-28105.270000000019</v>
      </c>
      <c r="I99" s="162">
        <f t="shared" si="28"/>
        <v>-6.027384069672935E-2</v>
      </c>
      <c r="J99" s="667" t="s">
        <v>936</v>
      </c>
      <c r="K99" s="130">
        <f t="shared" si="31"/>
        <v>-29070</v>
      </c>
      <c r="L99" s="162">
        <f t="shared" si="32"/>
        <v>-6.2214059037610785E-2</v>
      </c>
      <c r="M99" s="667" t="s">
        <v>937</v>
      </c>
    </row>
    <row r="100" spans="1:13" ht="33.75" x14ac:dyDescent="0.2">
      <c r="A100" s="128">
        <v>21300</v>
      </c>
      <c r="B100" s="129" t="s">
        <v>854</v>
      </c>
      <c r="C100" s="245">
        <v>0</v>
      </c>
      <c r="D100" s="245">
        <v>0</v>
      </c>
      <c r="E100" s="245">
        <v>0</v>
      </c>
      <c r="F100" s="245">
        <v>0</v>
      </c>
      <c r="G100" s="141">
        <v>1041070.77</v>
      </c>
      <c r="H100" s="130">
        <f t="shared" si="27"/>
        <v>1041070.77</v>
      </c>
      <c r="I100" s="162" t="str">
        <f t="shared" si="28"/>
        <v>-</v>
      </c>
      <c r="J100" s="666" t="s">
        <v>933</v>
      </c>
      <c r="K100" s="130">
        <f t="shared" si="31"/>
        <v>1041070.77</v>
      </c>
      <c r="L100" s="162" t="str">
        <f t="shared" si="32"/>
        <v>-</v>
      </c>
      <c r="M100" s="667" t="s">
        <v>931</v>
      </c>
    </row>
    <row r="101" spans="1:13" x14ac:dyDescent="0.2">
      <c r="A101" s="128">
        <v>21400</v>
      </c>
      <c r="B101" s="129" t="s">
        <v>245</v>
      </c>
      <c r="C101" s="245">
        <v>1166</v>
      </c>
      <c r="D101" s="245">
        <v>1166</v>
      </c>
      <c r="E101" s="245">
        <v>1166</v>
      </c>
      <c r="F101" s="245">
        <v>1166</v>
      </c>
      <c r="G101" s="245">
        <v>1166.48</v>
      </c>
      <c r="H101" s="130">
        <f t="shared" si="27"/>
        <v>0.48000000000001819</v>
      </c>
      <c r="I101" s="162">
        <f t="shared" si="28"/>
        <v>4.1166380789023859E-4</v>
      </c>
      <c r="J101" s="497"/>
      <c r="K101" s="130">
        <f t="shared" si="31"/>
        <v>0.48000000000001819</v>
      </c>
      <c r="L101" s="162">
        <f t="shared" si="32"/>
        <v>4.1166380789023859E-4</v>
      </c>
      <c r="M101" s="497"/>
    </row>
    <row r="102" spans="1:13" ht="67.5" x14ac:dyDescent="0.2">
      <c r="A102" s="128">
        <v>21500</v>
      </c>
      <c r="B102" s="129" t="s">
        <v>246</v>
      </c>
      <c r="C102" s="245">
        <v>109429.79</v>
      </c>
      <c r="D102" s="245">
        <v>191049</v>
      </c>
      <c r="E102" s="245">
        <v>109429.79</v>
      </c>
      <c r="F102" s="245">
        <v>191049</v>
      </c>
      <c r="G102" s="245">
        <v>1171725</v>
      </c>
      <c r="H102" s="130">
        <f>G102-F102</f>
        <v>980676</v>
      </c>
      <c r="I102" s="162">
        <f t="shared" si="28"/>
        <v>5.1331124475919792</v>
      </c>
      <c r="J102" s="666" t="s">
        <v>934</v>
      </c>
      <c r="K102" s="130">
        <f t="shared" si="31"/>
        <v>1062295.21</v>
      </c>
      <c r="L102" s="162">
        <f t="shared" si="32"/>
        <v>9.7075504759718534</v>
      </c>
      <c r="M102" s="666" t="s">
        <v>935</v>
      </c>
    </row>
    <row r="103" spans="1:13" hidden="1" x14ac:dyDescent="0.2">
      <c r="A103" s="128">
        <v>21600</v>
      </c>
      <c r="B103" s="129" t="s">
        <v>247</v>
      </c>
      <c r="C103" s="245">
        <v>0</v>
      </c>
      <c r="D103" s="245">
        <v>0</v>
      </c>
      <c r="E103" s="245">
        <v>0</v>
      </c>
      <c r="F103" s="245">
        <v>0</v>
      </c>
      <c r="G103" s="245"/>
      <c r="H103" s="130">
        <f t="shared" si="27"/>
        <v>0</v>
      </c>
      <c r="I103" s="162" t="str">
        <f t="shared" si="28"/>
        <v>-</v>
      </c>
      <c r="J103" s="497"/>
      <c r="K103" s="130">
        <f t="shared" si="31"/>
        <v>0</v>
      </c>
      <c r="L103" s="162" t="str">
        <f t="shared" si="32"/>
        <v>-</v>
      </c>
      <c r="M103" s="497"/>
    </row>
    <row r="104" spans="1:13" hidden="1" x14ac:dyDescent="0.2">
      <c r="A104" s="128">
        <v>21700</v>
      </c>
      <c r="B104" s="129" t="s">
        <v>248</v>
      </c>
      <c r="C104" s="245">
        <v>0</v>
      </c>
      <c r="D104" s="245">
        <v>0</v>
      </c>
      <c r="E104" s="245">
        <v>0</v>
      </c>
      <c r="F104" s="245">
        <v>0</v>
      </c>
      <c r="G104" s="245">
        <v>0</v>
      </c>
      <c r="H104" s="130">
        <f t="shared" si="27"/>
        <v>0</v>
      </c>
      <c r="I104" s="162" t="str">
        <f t="shared" si="28"/>
        <v>-</v>
      </c>
      <c r="J104" s="497"/>
      <c r="K104" s="130">
        <f t="shared" si="31"/>
        <v>0</v>
      </c>
      <c r="L104" s="162" t="str">
        <f t="shared" si="32"/>
        <v>-</v>
      </c>
      <c r="M104" s="497"/>
    </row>
    <row r="105" spans="1:13" x14ac:dyDescent="0.2">
      <c r="C105" s="91"/>
      <c r="F105" s="517"/>
    </row>
    <row r="106" spans="1:13" x14ac:dyDescent="0.2">
      <c r="A106" s="120" t="s">
        <v>427</v>
      </c>
      <c r="C106" s="291"/>
      <c r="G106" s="517">
        <f>G97-G3</f>
        <v>2074295.9099999988</v>
      </c>
    </row>
    <row r="107" spans="1:13" x14ac:dyDescent="0.2">
      <c r="A107" s="120" t="s">
        <v>428</v>
      </c>
    </row>
    <row r="108" spans="1:13" x14ac:dyDescent="0.2">
      <c r="G108" s="121"/>
    </row>
    <row r="109" spans="1:13" x14ac:dyDescent="0.2">
      <c r="G109" s="592"/>
    </row>
  </sheetData>
  <pageMargins left="0.70866141732283472" right="0.70866141732283472" top="0.74803149606299213" bottom="0.74803149606299213" header="0.31496062992125984" footer="0.31496062992125984"/>
  <pageSetup paperSize="9" scale="65" fitToHeight="0" orientation="landscape" r:id="rId1"/>
  <headerFooter>
    <oddHeader xml:space="preserve">&amp;C&amp;"Arial,Bold"
Naudas plūsma&amp;R2.pielikums
</oddHeader>
    <oddFooter>&amp;L&amp;F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103"/>
  <sheetViews>
    <sheetView zoomScale="120" zoomScaleNormal="120" workbookViewId="0">
      <pane ySplit="4" topLeftCell="A66" activePane="bottomLeft" state="frozen"/>
      <selection activeCell="N34" sqref="N34"/>
      <selection pane="bottomLeft" activeCell="E66" sqref="E66:G70"/>
    </sheetView>
  </sheetViews>
  <sheetFormatPr defaultRowHeight="12.75" x14ac:dyDescent="0.2"/>
  <cols>
    <col min="1" max="1" width="6.7109375" style="89" customWidth="1"/>
    <col min="2" max="2" width="40.28515625" style="89" customWidth="1"/>
    <col min="3" max="3" width="11.28515625" style="89" customWidth="1"/>
    <col min="4" max="4" width="11.5703125" style="91" customWidth="1"/>
    <col min="5" max="5" width="10.7109375" style="91" customWidth="1"/>
    <col min="6" max="8" width="10.85546875" style="89" customWidth="1"/>
    <col min="9" max="9" width="10.85546875" style="179" customWidth="1"/>
    <col min="10" max="10" width="37.7109375" style="179" customWidth="1"/>
    <col min="11" max="11" width="9.140625" style="89" customWidth="1"/>
    <col min="12" max="12" width="9.140625" style="179" customWidth="1"/>
    <col min="13" max="13" width="39.28515625" style="89" customWidth="1"/>
    <col min="14" max="14" width="9.140625" style="89"/>
    <col min="15" max="15" width="12.28515625" style="89" customWidth="1"/>
    <col min="16" max="16384" width="9.140625" style="89"/>
  </cols>
  <sheetData>
    <row r="1" spans="1:13" ht="78.75" x14ac:dyDescent="0.2">
      <c r="A1" s="72" t="s">
        <v>0</v>
      </c>
      <c r="B1" s="51" t="s">
        <v>219</v>
      </c>
      <c r="C1" s="10" t="s">
        <v>707</v>
      </c>
      <c r="D1" s="10" t="s">
        <v>703</v>
      </c>
      <c r="E1" s="10" t="s">
        <v>849</v>
      </c>
      <c r="F1" s="10" t="s">
        <v>850</v>
      </c>
      <c r="G1" s="10" t="s">
        <v>851</v>
      </c>
      <c r="H1" s="155" t="s">
        <v>704</v>
      </c>
      <c r="I1" s="156" t="s">
        <v>705</v>
      </c>
      <c r="J1" s="156" t="s">
        <v>664</v>
      </c>
      <c r="K1" s="155" t="s">
        <v>706</v>
      </c>
      <c r="L1" s="156" t="s">
        <v>710</v>
      </c>
      <c r="M1" s="156" t="s">
        <v>664</v>
      </c>
    </row>
    <row r="2" spans="1:13" x14ac:dyDescent="0.2">
      <c r="A2" s="9">
        <v>1</v>
      </c>
      <c r="B2" s="10">
        <v>2</v>
      </c>
      <c r="C2" s="10">
        <v>3</v>
      </c>
      <c r="D2" s="10">
        <v>4</v>
      </c>
      <c r="E2" s="10">
        <v>5</v>
      </c>
      <c r="F2" s="10">
        <v>6</v>
      </c>
      <c r="G2" s="10">
        <v>7</v>
      </c>
      <c r="H2" s="155" t="s">
        <v>665</v>
      </c>
      <c r="I2" s="156" t="s">
        <v>666</v>
      </c>
      <c r="J2" s="229">
        <v>10</v>
      </c>
      <c r="K2" s="155" t="s">
        <v>667</v>
      </c>
      <c r="L2" s="156" t="s">
        <v>668</v>
      </c>
      <c r="M2" s="229">
        <v>13</v>
      </c>
    </row>
    <row r="3" spans="1:13" x14ac:dyDescent="0.2">
      <c r="A3" s="71" t="s">
        <v>378</v>
      </c>
      <c r="B3" s="195" t="s">
        <v>377</v>
      </c>
      <c r="C3" s="195"/>
      <c r="D3" s="196"/>
      <c r="E3" s="196"/>
      <c r="F3" s="196"/>
      <c r="G3" s="196"/>
      <c r="H3" s="197"/>
      <c r="I3" s="198"/>
      <c r="J3" s="198"/>
      <c r="K3" s="197"/>
      <c r="L3" s="198"/>
      <c r="M3" s="198"/>
    </row>
    <row r="4" spans="1:13" x14ac:dyDescent="0.2">
      <c r="A4" s="68" t="s">
        <v>376</v>
      </c>
      <c r="B4" s="199" t="s">
        <v>375</v>
      </c>
      <c r="C4" s="84" t="s">
        <v>275</v>
      </c>
      <c r="D4" s="84" t="s">
        <v>275</v>
      </c>
      <c r="E4" s="84" t="s">
        <v>275</v>
      </c>
      <c r="F4" s="84" t="s">
        <v>275</v>
      </c>
      <c r="G4" s="84" t="s">
        <v>275</v>
      </c>
      <c r="H4" s="295" t="s">
        <v>275</v>
      </c>
      <c r="I4" s="494" t="s">
        <v>275</v>
      </c>
      <c r="J4" s="494"/>
      <c r="K4" s="295" t="s">
        <v>275</v>
      </c>
      <c r="L4" s="494" t="s">
        <v>275</v>
      </c>
      <c r="M4" s="494"/>
    </row>
    <row r="5" spans="1:13" ht="22.5" x14ac:dyDescent="0.2">
      <c r="A5" s="68" t="s">
        <v>374</v>
      </c>
      <c r="B5" s="211" t="s">
        <v>373</v>
      </c>
      <c r="C5" s="515" t="s">
        <v>275</v>
      </c>
      <c r="D5" s="515" t="s">
        <v>275</v>
      </c>
      <c r="E5" s="515" t="s">
        <v>275</v>
      </c>
      <c r="F5" s="515" t="s">
        <v>275</v>
      </c>
      <c r="G5" s="515" t="s">
        <v>275</v>
      </c>
      <c r="H5" s="295" t="s">
        <v>275</v>
      </c>
      <c r="I5" s="494" t="s">
        <v>275</v>
      </c>
      <c r="J5" s="494"/>
      <c r="K5" s="295" t="s">
        <v>275</v>
      </c>
      <c r="L5" s="494" t="s">
        <v>275</v>
      </c>
      <c r="M5" s="494"/>
    </row>
    <row r="6" spans="1:13" x14ac:dyDescent="0.2">
      <c r="A6" s="70" t="s">
        <v>372</v>
      </c>
      <c r="B6" s="200" t="s">
        <v>371</v>
      </c>
      <c r="C6" s="328">
        <v>30125</v>
      </c>
      <c r="D6" s="246">
        <v>30954</v>
      </c>
      <c r="E6" s="246">
        <v>30125</v>
      </c>
      <c r="F6" s="246">
        <v>30954</v>
      </c>
      <c r="G6" s="598">
        <v>30004</v>
      </c>
      <c r="H6" s="52">
        <f>G6-F6</f>
        <v>-950</v>
      </c>
      <c r="I6" s="158">
        <f>IFERROR(H6/F6,"-")</f>
        <v>-3.0690702332493377E-2</v>
      </c>
      <c r="J6" s="502"/>
      <c r="K6" s="52">
        <f>G6-E6</f>
        <v>-121</v>
      </c>
      <c r="L6" s="158">
        <f>K6/E6</f>
        <v>-4.0165975103734443E-3</v>
      </c>
      <c r="M6" s="502"/>
    </row>
    <row r="7" spans="1:13" ht="33.75" x14ac:dyDescent="0.2">
      <c r="A7" s="70" t="s">
        <v>370</v>
      </c>
      <c r="B7" s="69" t="s">
        <v>369</v>
      </c>
      <c r="C7" s="329">
        <v>26812</v>
      </c>
      <c r="D7" s="247">
        <v>27442</v>
      </c>
      <c r="E7" s="247">
        <v>26812</v>
      </c>
      <c r="F7" s="247">
        <v>27442</v>
      </c>
      <c r="G7" s="599">
        <v>26538</v>
      </c>
      <c r="H7" s="52">
        <f t="shared" ref="H7:H55" si="0">G7-F7</f>
        <v>-904</v>
      </c>
      <c r="I7" s="158">
        <f>IFERROR(H7/F7,"-")</f>
        <v>-3.2942205378616717E-2</v>
      </c>
      <c r="J7" s="502"/>
      <c r="K7" s="292">
        <f t="shared" ref="K7:K70" si="1">G7-E7</f>
        <v>-274</v>
      </c>
      <c r="L7" s="310">
        <f t="shared" ref="L7:L70" si="2">K7/E7</f>
        <v>-1.0219304788900492E-2</v>
      </c>
      <c r="M7" s="502"/>
    </row>
    <row r="8" spans="1:13" x14ac:dyDescent="0.2">
      <c r="A8" s="70" t="s">
        <v>368</v>
      </c>
      <c r="B8" s="69" t="s">
        <v>367</v>
      </c>
      <c r="C8" s="329">
        <v>3313</v>
      </c>
      <c r="D8" s="247">
        <v>3512</v>
      </c>
      <c r="E8" s="247">
        <v>3313</v>
      </c>
      <c r="F8" s="247">
        <v>3512</v>
      </c>
      <c r="G8" s="599">
        <v>3466</v>
      </c>
      <c r="H8" s="52">
        <f t="shared" si="0"/>
        <v>-46</v>
      </c>
      <c r="I8" s="158">
        <f t="shared" ref="I8:I54" si="3">IFERROR(H8/F8,"-")</f>
        <v>-1.3097949886104784E-2</v>
      </c>
      <c r="J8" s="502"/>
      <c r="K8" s="292">
        <f t="shared" si="1"/>
        <v>153</v>
      </c>
      <c r="L8" s="310">
        <f t="shared" si="2"/>
        <v>4.6181708421370357E-2</v>
      </c>
      <c r="M8" s="502"/>
    </row>
    <row r="9" spans="1:13" ht="22.5" hidden="1" x14ac:dyDescent="0.2">
      <c r="A9" s="70" t="s">
        <v>366</v>
      </c>
      <c r="B9" s="69" t="s">
        <v>365</v>
      </c>
      <c r="C9" s="329"/>
      <c r="D9" s="247"/>
      <c r="E9" s="247"/>
      <c r="F9" s="247"/>
      <c r="G9" s="599"/>
      <c r="H9" s="52">
        <f t="shared" si="0"/>
        <v>0</v>
      </c>
      <c r="I9" s="158" t="str">
        <f t="shared" si="3"/>
        <v>-</v>
      </c>
      <c r="J9" s="498"/>
      <c r="K9" s="292">
        <f t="shared" si="1"/>
        <v>0</v>
      </c>
      <c r="L9" s="310" t="e">
        <f t="shared" si="2"/>
        <v>#DIV/0!</v>
      </c>
      <c r="M9" s="498"/>
    </row>
    <row r="10" spans="1:13" ht="22.5" hidden="1" x14ac:dyDescent="0.2">
      <c r="A10" s="145" t="s">
        <v>364</v>
      </c>
      <c r="B10" s="69" t="s">
        <v>363</v>
      </c>
      <c r="C10" s="329"/>
      <c r="D10" s="247"/>
      <c r="E10" s="247"/>
      <c r="F10" s="247"/>
      <c r="G10" s="599"/>
      <c r="H10" s="52">
        <f t="shared" si="0"/>
        <v>0</v>
      </c>
      <c r="I10" s="158" t="str">
        <f t="shared" si="3"/>
        <v>-</v>
      </c>
      <c r="J10" s="498"/>
      <c r="K10" s="292">
        <f t="shared" si="1"/>
        <v>0</v>
      </c>
      <c r="L10" s="310" t="e">
        <f t="shared" si="2"/>
        <v>#DIV/0!</v>
      </c>
      <c r="M10" s="498"/>
    </row>
    <row r="11" spans="1:13" hidden="1" x14ac:dyDescent="0.2">
      <c r="A11" s="145" t="s">
        <v>362</v>
      </c>
      <c r="B11" s="69" t="s">
        <v>361</v>
      </c>
      <c r="C11" s="329"/>
      <c r="D11" s="247"/>
      <c r="E11" s="247"/>
      <c r="F11" s="247"/>
      <c r="G11" s="599"/>
      <c r="H11" s="52">
        <f t="shared" si="0"/>
        <v>0</v>
      </c>
      <c r="I11" s="158" t="str">
        <f t="shared" si="3"/>
        <v>-</v>
      </c>
      <c r="J11" s="498"/>
      <c r="K11" s="292">
        <f t="shared" si="1"/>
        <v>0</v>
      </c>
      <c r="L11" s="310" t="e">
        <f t="shared" si="2"/>
        <v>#DIV/0!</v>
      </c>
      <c r="M11" s="498"/>
    </row>
    <row r="12" spans="1:13" x14ac:dyDescent="0.2">
      <c r="A12" s="68" t="s">
        <v>360</v>
      </c>
      <c r="B12" s="512" t="s">
        <v>359</v>
      </c>
      <c r="C12" s="513" t="s">
        <v>275</v>
      </c>
      <c r="D12" s="514" t="s">
        <v>275</v>
      </c>
      <c r="E12" s="514" t="s">
        <v>275</v>
      </c>
      <c r="F12" s="514" t="s">
        <v>275</v>
      </c>
      <c r="G12" s="514" t="s">
        <v>275</v>
      </c>
      <c r="H12" s="295" t="s">
        <v>275</v>
      </c>
      <c r="I12" s="295" t="s">
        <v>275</v>
      </c>
      <c r="J12" s="295"/>
      <c r="K12" s="507" t="e">
        <f t="shared" si="1"/>
        <v>#VALUE!</v>
      </c>
      <c r="L12" s="508" t="e">
        <f t="shared" si="2"/>
        <v>#VALUE!</v>
      </c>
      <c r="M12" s="295"/>
    </row>
    <row r="13" spans="1:13" x14ac:dyDescent="0.2">
      <c r="A13" s="61" t="s">
        <v>358</v>
      </c>
      <c r="B13" s="201" t="s">
        <v>357</v>
      </c>
      <c r="C13" s="330">
        <v>200</v>
      </c>
      <c r="D13" s="589">
        <v>201</v>
      </c>
      <c r="E13" s="202">
        <v>200</v>
      </c>
      <c r="F13" s="202">
        <v>201</v>
      </c>
      <c r="G13" s="202">
        <v>202</v>
      </c>
      <c r="H13" s="88">
        <f t="shared" si="0"/>
        <v>1</v>
      </c>
      <c r="I13" s="158">
        <f t="shared" si="3"/>
        <v>4.9751243781094526E-3</v>
      </c>
      <c r="J13" s="498"/>
      <c r="K13" s="292">
        <f t="shared" si="1"/>
        <v>2</v>
      </c>
      <c r="L13" s="310">
        <f t="shared" si="2"/>
        <v>0.01</v>
      </c>
      <c r="M13" s="498"/>
    </row>
    <row r="14" spans="1:13" x14ac:dyDescent="0.2">
      <c r="A14" s="61" t="s">
        <v>356</v>
      </c>
      <c r="B14" s="201" t="s">
        <v>471</v>
      </c>
      <c r="C14" s="330"/>
      <c r="D14" s="589"/>
      <c r="E14" s="202"/>
      <c r="F14" s="202"/>
      <c r="G14" s="202"/>
      <c r="H14" s="88">
        <f t="shared" si="0"/>
        <v>0</v>
      </c>
      <c r="I14" s="158" t="str">
        <f>IFERROR(H14/F14,"-")</f>
        <v>-</v>
      </c>
      <c r="J14" s="498"/>
      <c r="K14" s="292">
        <f t="shared" si="1"/>
        <v>0</v>
      </c>
      <c r="L14" s="310" t="e">
        <f t="shared" si="2"/>
        <v>#DIV/0!</v>
      </c>
      <c r="M14" s="498"/>
    </row>
    <row r="15" spans="1:13" x14ac:dyDescent="0.2">
      <c r="A15" s="61" t="s">
        <v>470</v>
      </c>
      <c r="B15" s="58" t="s">
        <v>355</v>
      </c>
      <c r="C15" s="331">
        <v>47524</v>
      </c>
      <c r="D15" s="287">
        <v>47482</v>
      </c>
      <c r="E15" s="297">
        <v>47524</v>
      </c>
      <c r="F15" s="297">
        <v>47482</v>
      </c>
      <c r="G15" s="297">
        <v>46495</v>
      </c>
      <c r="H15" s="60">
        <f>G15-F15</f>
        <v>-987</v>
      </c>
      <c r="I15" s="158">
        <f t="shared" si="3"/>
        <v>-2.0786824480855903E-2</v>
      </c>
      <c r="J15" s="324"/>
      <c r="K15" s="292">
        <f t="shared" si="1"/>
        <v>-1029</v>
      </c>
      <c r="L15" s="310">
        <f t="shared" si="2"/>
        <v>-2.1652217826782259E-2</v>
      </c>
      <c r="M15" s="502"/>
    </row>
    <row r="16" spans="1:13" x14ac:dyDescent="0.2">
      <c r="A16" s="61" t="s">
        <v>380</v>
      </c>
      <c r="B16" s="58" t="s">
        <v>489</v>
      </c>
      <c r="C16" s="332">
        <v>299</v>
      </c>
      <c r="D16" s="254">
        <v>359</v>
      </c>
      <c r="E16" s="254">
        <v>299</v>
      </c>
      <c r="F16" s="254">
        <v>359</v>
      </c>
      <c r="G16" s="254">
        <v>352</v>
      </c>
      <c r="H16" s="153">
        <f t="shared" si="0"/>
        <v>-7</v>
      </c>
      <c r="I16" s="158">
        <f t="shared" si="3"/>
        <v>-1.9498607242339833E-2</v>
      </c>
      <c r="J16" s="502"/>
      <c r="K16" s="292">
        <f t="shared" si="1"/>
        <v>53</v>
      </c>
      <c r="L16" s="310">
        <f t="shared" si="2"/>
        <v>0.17725752508361203</v>
      </c>
      <c r="M16" s="597" t="s">
        <v>756</v>
      </c>
    </row>
    <row r="17" spans="1:13" x14ac:dyDescent="0.2">
      <c r="A17" s="61" t="s">
        <v>382</v>
      </c>
      <c r="B17" s="58" t="s">
        <v>490</v>
      </c>
      <c r="C17" s="332">
        <v>307</v>
      </c>
      <c r="D17" s="254">
        <v>354</v>
      </c>
      <c r="E17" s="203">
        <v>307</v>
      </c>
      <c r="F17" s="203">
        <v>354</v>
      </c>
      <c r="G17" s="254">
        <v>353</v>
      </c>
      <c r="H17" s="153">
        <f t="shared" si="0"/>
        <v>-1</v>
      </c>
      <c r="I17" s="158">
        <f>IFERROR(H17/F17,"-")</f>
        <v>-2.8248587570621469E-3</v>
      </c>
      <c r="J17" s="502"/>
      <c r="K17" s="292">
        <f t="shared" si="1"/>
        <v>46</v>
      </c>
      <c r="L17" s="310">
        <f t="shared" si="2"/>
        <v>0.14983713355048861</v>
      </c>
      <c r="M17" s="597" t="s">
        <v>756</v>
      </c>
    </row>
    <row r="18" spans="1:13" x14ac:dyDescent="0.2">
      <c r="A18" s="61" t="s">
        <v>354</v>
      </c>
      <c r="B18" s="58" t="s">
        <v>352</v>
      </c>
      <c r="C18" s="331">
        <v>7419</v>
      </c>
      <c r="D18" s="287">
        <v>7604</v>
      </c>
      <c r="E18" s="297">
        <v>7419</v>
      </c>
      <c r="F18" s="297">
        <v>7604</v>
      </c>
      <c r="G18" s="297">
        <v>7406</v>
      </c>
      <c r="H18" s="60">
        <f t="shared" si="0"/>
        <v>-198</v>
      </c>
      <c r="I18" s="158">
        <f t="shared" si="3"/>
        <v>-2.6038926880589165E-2</v>
      </c>
      <c r="J18" s="505"/>
      <c r="K18" s="292">
        <f t="shared" si="1"/>
        <v>-13</v>
      </c>
      <c r="L18" s="310">
        <f t="shared" si="2"/>
        <v>-1.7522577166734061E-3</v>
      </c>
      <c r="M18" s="502"/>
    </row>
    <row r="19" spans="1:13" ht="22.5" x14ac:dyDescent="0.2">
      <c r="A19" s="61" t="s">
        <v>381</v>
      </c>
      <c r="B19" s="204" t="s">
        <v>350</v>
      </c>
      <c r="C19" s="333">
        <v>4099</v>
      </c>
      <c r="D19" s="589">
        <v>4103</v>
      </c>
      <c r="E19" s="202">
        <v>4099</v>
      </c>
      <c r="F19" s="202">
        <v>4103</v>
      </c>
      <c r="G19" s="202">
        <v>3933</v>
      </c>
      <c r="H19" s="60">
        <f t="shared" si="0"/>
        <v>-170</v>
      </c>
      <c r="I19" s="158">
        <f t="shared" si="3"/>
        <v>-4.1433097733365828E-2</v>
      </c>
      <c r="J19" s="324"/>
      <c r="K19" s="292">
        <f t="shared" si="1"/>
        <v>-166</v>
      </c>
      <c r="L19" s="310">
        <f t="shared" si="2"/>
        <v>-4.0497682361551601E-2</v>
      </c>
      <c r="M19" s="502"/>
    </row>
    <row r="20" spans="1:13" x14ac:dyDescent="0.2">
      <c r="A20" s="61" t="s">
        <v>353</v>
      </c>
      <c r="B20" s="204" t="s">
        <v>479</v>
      </c>
      <c r="C20" s="333">
        <v>7412</v>
      </c>
      <c r="D20" s="589">
        <v>7640</v>
      </c>
      <c r="E20" s="202">
        <v>7412</v>
      </c>
      <c r="F20" s="202">
        <v>7640</v>
      </c>
      <c r="G20" s="202">
        <v>7394</v>
      </c>
      <c r="H20" s="60">
        <f t="shared" si="0"/>
        <v>-246</v>
      </c>
      <c r="I20" s="158">
        <f t="shared" si="3"/>
        <v>-3.2198952879581154E-2</v>
      </c>
      <c r="J20" s="498"/>
      <c r="K20" s="292">
        <f t="shared" si="1"/>
        <v>-18</v>
      </c>
      <c r="L20" s="310">
        <f t="shared" si="2"/>
        <v>-2.4284943335132216E-3</v>
      </c>
      <c r="M20" s="502"/>
    </row>
    <row r="21" spans="1:13" x14ac:dyDescent="0.2">
      <c r="A21" s="144" t="s">
        <v>468</v>
      </c>
      <c r="B21" s="204" t="s">
        <v>379</v>
      </c>
      <c r="C21" s="333">
        <v>6758</v>
      </c>
      <c r="D21" s="589">
        <v>7046</v>
      </c>
      <c r="E21" s="202">
        <v>6758</v>
      </c>
      <c r="F21" s="202">
        <v>7046</v>
      </c>
      <c r="G21" s="202">
        <v>6906</v>
      </c>
      <c r="H21" s="60">
        <f t="shared" si="0"/>
        <v>-140</v>
      </c>
      <c r="I21" s="158">
        <f t="shared" si="3"/>
        <v>-1.9869429463525403E-2</v>
      </c>
      <c r="J21" s="505"/>
      <c r="K21" s="292">
        <f t="shared" si="1"/>
        <v>148</v>
      </c>
      <c r="L21" s="310">
        <f t="shared" si="2"/>
        <v>2.1899970405445397E-2</v>
      </c>
      <c r="M21" s="502"/>
    </row>
    <row r="22" spans="1:13" x14ac:dyDescent="0.2">
      <c r="A22" s="61" t="s">
        <v>351</v>
      </c>
      <c r="B22" s="204" t="s">
        <v>466</v>
      </c>
      <c r="C22" s="333">
        <v>4098</v>
      </c>
      <c r="D22" s="589">
        <v>4127</v>
      </c>
      <c r="E22" s="202">
        <v>4098</v>
      </c>
      <c r="F22" s="202">
        <v>4127</v>
      </c>
      <c r="G22" s="202">
        <v>3927</v>
      </c>
      <c r="H22" s="60">
        <f t="shared" si="0"/>
        <v>-200</v>
      </c>
      <c r="I22" s="158">
        <f t="shared" si="3"/>
        <v>-4.8461352071722801E-2</v>
      </c>
      <c r="J22" s="324"/>
      <c r="K22" s="292">
        <f t="shared" si="1"/>
        <v>-171</v>
      </c>
      <c r="L22" s="310">
        <f t="shared" si="2"/>
        <v>-4.1727672035139093E-2</v>
      </c>
      <c r="M22" s="502"/>
    </row>
    <row r="23" spans="1:13" ht="22.5" x14ac:dyDescent="0.2">
      <c r="A23" s="144" t="s">
        <v>469</v>
      </c>
      <c r="B23" s="204" t="s">
        <v>467</v>
      </c>
      <c r="C23" s="333">
        <v>3478</v>
      </c>
      <c r="D23" s="589">
        <v>3565</v>
      </c>
      <c r="E23" s="202">
        <v>3478</v>
      </c>
      <c r="F23" s="202">
        <v>3565</v>
      </c>
      <c r="G23" s="202">
        <v>3461</v>
      </c>
      <c r="H23" s="60">
        <f t="shared" si="0"/>
        <v>-104</v>
      </c>
      <c r="I23" s="158">
        <f t="shared" si="3"/>
        <v>-2.9172510518934082E-2</v>
      </c>
      <c r="J23" s="324"/>
      <c r="K23" s="292">
        <f t="shared" si="1"/>
        <v>-17</v>
      </c>
      <c r="L23" s="310">
        <f t="shared" si="2"/>
        <v>-4.8878665899942499E-3</v>
      </c>
      <c r="M23" s="502"/>
    </row>
    <row r="24" spans="1:13" ht="33.75" hidden="1" x14ac:dyDescent="0.2">
      <c r="A24" s="61" t="s">
        <v>349</v>
      </c>
      <c r="B24" s="205" t="s">
        <v>348</v>
      </c>
      <c r="C24" s="334"/>
      <c r="D24" s="248"/>
      <c r="E24" s="248"/>
      <c r="F24" s="248"/>
      <c r="G24" s="600"/>
      <c r="H24" s="60">
        <f t="shared" si="0"/>
        <v>0</v>
      </c>
      <c r="I24" s="158" t="str">
        <f t="shared" si="3"/>
        <v>-</v>
      </c>
      <c r="J24" s="498"/>
      <c r="K24" s="292">
        <f t="shared" si="1"/>
        <v>0</v>
      </c>
      <c r="L24" s="310" t="e">
        <f t="shared" si="2"/>
        <v>#DIV/0!</v>
      </c>
      <c r="M24" s="498"/>
    </row>
    <row r="25" spans="1:13" ht="33.75" x14ac:dyDescent="0.2">
      <c r="A25" s="61" t="s">
        <v>347</v>
      </c>
      <c r="B25" s="205" t="s">
        <v>346</v>
      </c>
      <c r="C25" s="334">
        <v>655</v>
      </c>
      <c r="D25" s="248">
        <v>661</v>
      </c>
      <c r="E25" s="248">
        <v>655</v>
      </c>
      <c r="F25" s="248">
        <v>661</v>
      </c>
      <c r="G25" s="600">
        <v>727</v>
      </c>
      <c r="H25" s="60">
        <f t="shared" si="0"/>
        <v>66</v>
      </c>
      <c r="I25" s="158">
        <f t="shared" si="3"/>
        <v>9.9848714069591532E-2</v>
      </c>
      <c r="J25" s="591" t="s">
        <v>746</v>
      </c>
      <c r="K25" s="292">
        <f t="shared" si="1"/>
        <v>72</v>
      </c>
      <c r="L25" s="310">
        <f t="shared" si="2"/>
        <v>0.1099236641221374</v>
      </c>
      <c r="M25" s="591" t="s">
        <v>746</v>
      </c>
    </row>
    <row r="26" spans="1:13" ht="33.75" x14ac:dyDescent="0.2">
      <c r="A26" s="61" t="s">
        <v>345</v>
      </c>
      <c r="B26" s="205" t="s">
        <v>450</v>
      </c>
      <c r="C26" s="334">
        <v>11578</v>
      </c>
      <c r="D26" s="248">
        <v>12319</v>
      </c>
      <c r="E26" s="248">
        <v>11578</v>
      </c>
      <c r="F26" s="248">
        <v>12319</v>
      </c>
      <c r="G26" s="600">
        <v>13199</v>
      </c>
      <c r="H26" s="578">
        <f t="shared" si="0"/>
        <v>880</v>
      </c>
      <c r="I26" s="498">
        <f t="shared" si="3"/>
        <v>7.1434369672863055E-2</v>
      </c>
      <c r="J26" s="597" t="s">
        <v>857</v>
      </c>
      <c r="K26" s="292">
        <f t="shared" si="1"/>
        <v>1621</v>
      </c>
      <c r="L26" s="310">
        <f t="shared" si="2"/>
        <v>0.1400069096562446</v>
      </c>
      <c r="M26" s="597" t="s">
        <v>857</v>
      </c>
    </row>
    <row r="27" spans="1:13" ht="31.5" customHeight="1" x14ac:dyDescent="0.2">
      <c r="A27" s="61" t="s">
        <v>344</v>
      </c>
      <c r="B27" s="58" t="s">
        <v>451</v>
      </c>
      <c r="C27" s="335">
        <v>6.39</v>
      </c>
      <c r="D27" s="254">
        <v>6.25</v>
      </c>
      <c r="E27" s="203">
        <v>6.39</v>
      </c>
      <c r="F27" s="203">
        <v>6.25</v>
      </c>
      <c r="G27" s="203">
        <v>6.26</v>
      </c>
      <c r="H27" s="249">
        <f t="shared" si="0"/>
        <v>9.9999999999997868E-3</v>
      </c>
      <c r="I27" s="158">
        <f t="shared" si="3"/>
        <v>1.5999999999999658E-3</v>
      </c>
      <c r="J27" s="324"/>
      <c r="K27" s="292">
        <f t="shared" si="1"/>
        <v>-0.12999999999999989</v>
      </c>
      <c r="L27" s="310">
        <f t="shared" si="2"/>
        <v>-2.0344287949921738E-2</v>
      </c>
      <c r="M27" s="502"/>
    </row>
    <row r="28" spans="1:13" x14ac:dyDescent="0.2">
      <c r="A28" s="61" t="s">
        <v>343</v>
      </c>
      <c r="B28" s="58" t="s">
        <v>452</v>
      </c>
      <c r="C28" s="335">
        <v>64.92</v>
      </c>
      <c r="D28" s="254">
        <v>64.92</v>
      </c>
      <c r="E28" s="203">
        <v>64.92</v>
      </c>
      <c r="F28" s="203">
        <v>64.92</v>
      </c>
      <c r="G28" s="203">
        <v>62.87</v>
      </c>
      <c r="H28" s="60">
        <f t="shared" si="0"/>
        <v>-2.0500000000000043</v>
      </c>
      <c r="I28" s="158">
        <f t="shared" si="3"/>
        <v>-3.1577325939618053E-2</v>
      </c>
      <c r="J28" s="502"/>
      <c r="K28" s="292">
        <f t="shared" si="1"/>
        <v>-2.0500000000000043</v>
      </c>
      <c r="L28" s="310">
        <f t="shared" si="2"/>
        <v>-3.1577325939618053E-2</v>
      </c>
      <c r="M28" s="502"/>
    </row>
    <row r="29" spans="1:13" x14ac:dyDescent="0.2">
      <c r="A29" s="296" t="s">
        <v>342</v>
      </c>
      <c r="B29" s="299" t="s">
        <v>341</v>
      </c>
      <c r="C29" s="87" t="s">
        <v>275</v>
      </c>
      <c r="D29" s="87" t="s">
        <v>275</v>
      </c>
      <c r="E29" s="87" t="s">
        <v>275</v>
      </c>
      <c r="F29" s="87" t="s">
        <v>275</v>
      </c>
      <c r="G29" s="87" t="s">
        <v>275</v>
      </c>
      <c r="H29" s="295" t="s">
        <v>275</v>
      </c>
      <c r="I29" s="295" t="s">
        <v>275</v>
      </c>
      <c r="J29" s="295"/>
      <c r="K29" s="507" t="e">
        <f t="shared" si="1"/>
        <v>#VALUE!</v>
      </c>
      <c r="L29" s="508" t="e">
        <f t="shared" si="2"/>
        <v>#VALUE!</v>
      </c>
      <c r="M29" s="295"/>
    </row>
    <row r="30" spans="1:13" x14ac:dyDescent="0.2">
      <c r="A30" s="62" t="s">
        <v>340</v>
      </c>
      <c r="B30" s="92" t="s">
        <v>339</v>
      </c>
      <c r="C30" s="336">
        <v>111578</v>
      </c>
      <c r="D30" s="83">
        <v>113393</v>
      </c>
      <c r="E30" s="287">
        <v>111578</v>
      </c>
      <c r="F30" s="287">
        <v>113393</v>
      </c>
      <c r="G30" s="601">
        <v>111594</v>
      </c>
      <c r="H30" s="63">
        <f t="shared" si="0"/>
        <v>-1799</v>
      </c>
      <c r="I30" s="180">
        <f>IFERROR(H30/F30,"-")</f>
        <v>-1.5865176862769306E-2</v>
      </c>
      <c r="J30" s="604"/>
      <c r="K30" s="292">
        <f t="shared" si="1"/>
        <v>16</v>
      </c>
      <c r="L30" s="310">
        <f t="shared" si="2"/>
        <v>1.4339744394056177E-4</v>
      </c>
      <c r="M30" s="604"/>
    </row>
    <row r="31" spans="1:13" x14ac:dyDescent="0.2">
      <c r="A31" s="61" t="s">
        <v>338</v>
      </c>
      <c r="B31" s="206" t="s">
        <v>337</v>
      </c>
      <c r="C31" s="331">
        <v>91574</v>
      </c>
      <c r="D31" s="81">
        <v>93420</v>
      </c>
      <c r="E31" s="297">
        <v>91574</v>
      </c>
      <c r="F31" s="297">
        <v>93420</v>
      </c>
      <c r="G31" s="297">
        <v>91751</v>
      </c>
      <c r="H31" s="52">
        <f t="shared" si="0"/>
        <v>-1669</v>
      </c>
      <c r="I31" s="158">
        <f t="shared" si="3"/>
        <v>-1.7865553414686361E-2</v>
      </c>
      <c r="J31" s="605"/>
      <c r="K31" s="292">
        <f t="shared" si="1"/>
        <v>177</v>
      </c>
      <c r="L31" s="310">
        <f t="shared" si="2"/>
        <v>1.9328630397274335E-3</v>
      </c>
      <c r="M31" s="605"/>
    </row>
    <row r="32" spans="1:13" ht="33.75" x14ac:dyDescent="0.2">
      <c r="A32" s="144" t="s">
        <v>336</v>
      </c>
      <c r="B32" s="207" t="s">
        <v>332</v>
      </c>
      <c r="C32" s="331">
        <v>621</v>
      </c>
      <c r="D32" s="208">
        <v>625</v>
      </c>
      <c r="E32" s="208">
        <v>621</v>
      </c>
      <c r="F32" s="208">
        <v>625</v>
      </c>
      <c r="G32" s="208">
        <v>544</v>
      </c>
      <c r="H32" s="52">
        <f t="shared" si="0"/>
        <v>-81</v>
      </c>
      <c r="I32" s="158">
        <f t="shared" si="3"/>
        <v>-0.12959999999999999</v>
      </c>
      <c r="J32" s="591" t="s">
        <v>747</v>
      </c>
      <c r="K32" s="292">
        <f t="shared" si="1"/>
        <v>-77</v>
      </c>
      <c r="L32" s="310">
        <f t="shared" si="2"/>
        <v>-0.12399355877616747</v>
      </c>
      <c r="M32" s="591" t="s">
        <v>747</v>
      </c>
    </row>
    <row r="33" spans="1:13" x14ac:dyDescent="0.2">
      <c r="A33" s="61" t="s">
        <v>335</v>
      </c>
      <c r="B33" s="206" t="s">
        <v>334</v>
      </c>
      <c r="C33" s="331">
        <v>20004</v>
      </c>
      <c r="D33" s="81">
        <v>19973</v>
      </c>
      <c r="E33" s="297">
        <v>20004</v>
      </c>
      <c r="F33" s="297">
        <v>19973</v>
      </c>
      <c r="G33" s="297">
        <v>19843</v>
      </c>
      <c r="H33" s="52">
        <f t="shared" si="0"/>
        <v>-130</v>
      </c>
      <c r="I33" s="158">
        <f t="shared" si="3"/>
        <v>-6.5087868622640561E-3</v>
      </c>
      <c r="J33" s="605"/>
      <c r="K33" s="292">
        <f t="shared" si="1"/>
        <v>-161</v>
      </c>
      <c r="L33" s="310">
        <f t="shared" si="2"/>
        <v>-8.0483903219356126E-3</v>
      </c>
      <c r="M33" s="605"/>
    </row>
    <row r="34" spans="1:13" x14ac:dyDescent="0.2">
      <c r="A34" s="144" t="s">
        <v>333</v>
      </c>
      <c r="B34" s="207" t="s">
        <v>332</v>
      </c>
      <c r="C34" s="331">
        <v>0</v>
      </c>
      <c r="D34" s="208">
        <v>0</v>
      </c>
      <c r="E34" s="208">
        <v>0</v>
      </c>
      <c r="F34" s="208">
        <v>0</v>
      </c>
      <c r="G34" s="208">
        <v>0</v>
      </c>
      <c r="H34" s="52">
        <f t="shared" si="0"/>
        <v>0</v>
      </c>
      <c r="I34" s="158" t="str">
        <f t="shared" si="3"/>
        <v>-</v>
      </c>
      <c r="J34" s="606"/>
      <c r="K34" s="292">
        <f t="shared" si="1"/>
        <v>0</v>
      </c>
      <c r="L34" s="310" t="e">
        <f t="shared" si="2"/>
        <v>#DIV/0!</v>
      </c>
      <c r="M34" s="606"/>
    </row>
    <row r="35" spans="1:13" x14ac:dyDescent="0.2">
      <c r="A35" s="62" t="s">
        <v>331</v>
      </c>
      <c r="B35" s="92" t="s">
        <v>461</v>
      </c>
      <c r="C35" s="331">
        <v>121242</v>
      </c>
      <c r="D35" s="208">
        <v>122618</v>
      </c>
      <c r="E35" s="208">
        <v>121242</v>
      </c>
      <c r="F35" s="208">
        <v>122618</v>
      </c>
      <c r="G35" s="208">
        <v>120899</v>
      </c>
      <c r="H35" s="52">
        <f t="shared" si="0"/>
        <v>-1719</v>
      </c>
      <c r="I35" s="158">
        <f t="shared" si="3"/>
        <v>-1.4019148901466343E-2</v>
      </c>
      <c r="J35" s="605"/>
      <c r="K35" s="292">
        <f t="shared" si="1"/>
        <v>-343</v>
      </c>
      <c r="L35" s="310">
        <f t="shared" si="2"/>
        <v>-2.8290526385246037E-3</v>
      </c>
      <c r="M35" s="605"/>
    </row>
    <row r="36" spans="1:13" x14ac:dyDescent="0.2">
      <c r="A36" s="144" t="s">
        <v>453</v>
      </c>
      <c r="B36" s="206" t="s">
        <v>337</v>
      </c>
      <c r="C36" s="331">
        <v>98243</v>
      </c>
      <c r="D36" s="208">
        <v>99773</v>
      </c>
      <c r="E36" s="208">
        <v>98243</v>
      </c>
      <c r="F36" s="208">
        <v>99773</v>
      </c>
      <c r="G36" s="208">
        <v>98432</v>
      </c>
      <c r="H36" s="52">
        <f t="shared" si="0"/>
        <v>-1341</v>
      </c>
      <c r="I36" s="158">
        <f t="shared" si="3"/>
        <v>-1.344050995760376E-2</v>
      </c>
      <c r="J36" s="605"/>
      <c r="K36" s="292">
        <f t="shared" si="1"/>
        <v>189</v>
      </c>
      <c r="L36" s="310">
        <f t="shared" si="2"/>
        <v>1.9238011868530074E-3</v>
      </c>
      <c r="M36" s="605"/>
    </row>
    <row r="37" spans="1:13" ht="33.75" x14ac:dyDescent="0.2">
      <c r="A37" s="144" t="s">
        <v>454</v>
      </c>
      <c r="B37" s="207" t="s">
        <v>332</v>
      </c>
      <c r="C37" s="331">
        <v>1020</v>
      </c>
      <c r="D37" s="208">
        <v>996</v>
      </c>
      <c r="E37" s="208">
        <v>1020</v>
      </c>
      <c r="F37" s="208">
        <v>996</v>
      </c>
      <c r="G37" s="208">
        <v>824</v>
      </c>
      <c r="H37" s="52">
        <f t="shared" si="0"/>
        <v>-172</v>
      </c>
      <c r="I37" s="158">
        <f t="shared" si="3"/>
        <v>-0.17269076305220885</v>
      </c>
      <c r="J37" s="591" t="s">
        <v>747</v>
      </c>
      <c r="K37" s="292">
        <f t="shared" si="1"/>
        <v>-196</v>
      </c>
      <c r="L37" s="310">
        <f t="shared" si="2"/>
        <v>-0.19215686274509805</v>
      </c>
      <c r="M37" s="591" t="s">
        <v>747</v>
      </c>
    </row>
    <row r="38" spans="1:13" x14ac:dyDescent="0.2">
      <c r="A38" s="61" t="s">
        <v>455</v>
      </c>
      <c r="B38" s="206" t="s">
        <v>334</v>
      </c>
      <c r="C38" s="331">
        <v>22999</v>
      </c>
      <c r="D38" s="208">
        <v>22845</v>
      </c>
      <c r="E38" s="208">
        <v>22999</v>
      </c>
      <c r="F38" s="208">
        <v>22845</v>
      </c>
      <c r="G38" s="208">
        <v>22467</v>
      </c>
      <c r="H38" s="52">
        <f t="shared" si="0"/>
        <v>-378</v>
      </c>
      <c r="I38" s="158">
        <f>IFERROR(H38/F38,"-")</f>
        <v>-1.6546290216677612E-2</v>
      </c>
      <c r="J38" s="605"/>
      <c r="K38" s="292">
        <f t="shared" si="1"/>
        <v>-532</v>
      </c>
      <c r="L38" s="310">
        <f t="shared" si="2"/>
        <v>-2.313144049741293E-2</v>
      </c>
      <c r="M38" s="605"/>
    </row>
    <row r="39" spans="1:13" hidden="1" x14ac:dyDescent="0.2">
      <c r="A39" s="144" t="s">
        <v>456</v>
      </c>
      <c r="B39" s="207" t="s">
        <v>332</v>
      </c>
      <c r="C39" s="331">
        <v>0</v>
      </c>
      <c r="D39" s="208">
        <v>0</v>
      </c>
      <c r="E39" s="208">
        <v>0</v>
      </c>
      <c r="F39" s="208">
        <v>0</v>
      </c>
      <c r="G39" s="208"/>
      <c r="H39" s="52">
        <f t="shared" si="0"/>
        <v>0</v>
      </c>
      <c r="I39" s="158" t="str">
        <f t="shared" si="3"/>
        <v>-</v>
      </c>
      <c r="J39" s="606"/>
      <c r="K39" s="292">
        <f t="shared" si="1"/>
        <v>0</v>
      </c>
      <c r="L39" s="310" t="e">
        <f t="shared" si="2"/>
        <v>#DIV/0!</v>
      </c>
      <c r="M39" s="606"/>
    </row>
    <row r="40" spans="1:13" hidden="1" x14ac:dyDescent="0.2">
      <c r="A40" s="61" t="s">
        <v>459</v>
      </c>
      <c r="B40" s="58" t="s">
        <v>465</v>
      </c>
      <c r="C40" s="331">
        <v>0</v>
      </c>
      <c r="D40" s="208">
        <v>0</v>
      </c>
      <c r="E40" s="208">
        <v>0</v>
      </c>
      <c r="F40" s="208">
        <v>0</v>
      </c>
      <c r="G40" s="208"/>
      <c r="H40" s="52">
        <f t="shared" si="0"/>
        <v>0</v>
      </c>
      <c r="I40" s="158" t="str">
        <f t="shared" si="3"/>
        <v>-</v>
      </c>
      <c r="J40" s="607"/>
      <c r="K40" s="292">
        <f t="shared" si="1"/>
        <v>0</v>
      </c>
      <c r="L40" s="310" t="e">
        <f t="shared" si="2"/>
        <v>#DIV/0!</v>
      </c>
      <c r="M40" s="606"/>
    </row>
    <row r="41" spans="1:13" hidden="1" x14ac:dyDescent="0.2">
      <c r="A41" s="61" t="s">
        <v>460</v>
      </c>
      <c r="B41" s="58" t="s">
        <v>458</v>
      </c>
      <c r="C41" s="331">
        <v>0</v>
      </c>
      <c r="D41" s="208">
        <v>0</v>
      </c>
      <c r="E41" s="208">
        <v>0</v>
      </c>
      <c r="F41" s="208">
        <v>0</v>
      </c>
      <c r="G41" s="208"/>
      <c r="H41" s="52">
        <f t="shared" si="0"/>
        <v>0</v>
      </c>
      <c r="I41" s="158" t="str">
        <f t="shared" si="3"/>
        <v>-</v>
      </c>
      <c r="J41" s="606"/>
      <c r="K41" s="292">
        <f t="shared" si="1"/>
        <v>0</v>
      </c>
      <c r="L41" s="310" t="e">
        <f t="shared" si="2"/>
        <v>#DIV/0!</v>
      </c>
      <c r="M41" s="606"/>
    </row>
    <row r="42" spans="1:13" s="278" customFormat="1" ht="33.75" x14ac:dyDescent="0.2">
      <c r="A42" s="61" t="s">
        <v>457</v>
      </c>
      <c r="B42" s="92" t="s">
        <v>491</v>
      </c>
      <c r="C42" s="336">
        <v>7448</v>
      </c>
      <c r="D42" s="83">
        <v>6604</v>
      </c>
      <c r="E42" s="287">
        <v>7448</v>
      </c>
      <c r="F42" s="287">
        <v>6604</v>
      </c>
      <c r="G42" s="601">
        <v>6220</v>
      </c>
      <c r="H42" s="99">
        <f t="shared" si="0"/>
        <v>-384</v>
      </c>
      <c r="I42" s="498">
        <f t="shared" si="3"/>
        <v>-5.8146577831617204E-2</v>
      </c>
      <c r="J42" s="597" t="s">
        <v>748</v>
      </c>
      <c r="K42" s="292">
        <f t="shared" si="1"/>
        <v>-1228</v>
      </c>
      <c r="L42" s="310">
        <f t="shared" si="2"/>
        <v>-0.16487647690655211</v>
      </c>
      <c r="M42" s="597" t="s">
        <v>748</v>
      </c>
    </row>
    <row r="43" spans="1:13" ht="47.25" customHeight="1" x14ac:dyDescent="0.2">
      <c r="A43" s="154" t="s">
        <v>486</v>
      </c>
      <c r="B43" s="209" t="s">
        <v>492</v>
      </c>
      <c r="C43" s="337">
        <v>967</v>
      </c>
      <c r="D43" s="210">
        <v>907</v>
      </c>
      <c r="E43" s="210">
        <v>967</v>
      </c>
      <c r="F43" s="210">
        <v>907</v>
      </c>
      <c r="G43" s="602">
        <v>814</v>
      </c>
      <c r="H43" s="52">
        <f t="shared" si="0"/>
        <v>-93</v>
      </c>
      <c r="I43" s="158">
        <f t="shared" si="3"/>
        <v>-0.10253583241455347</v>
      </c>
      <c r="J43" s="591" t="s">
        <v>789</v>
      </c>
      <c r="K43" s="292">
        <f t="shared" si="1"/>
        <v>-153</v>
      </c>
      <c r="L43" s="310">
        <f t="shared" si="2"/>
        <v>-0.15822130299896586</v>
      </c>
      <c r="M43" s="591" t="s">
        <v>789</v>
      </c>
    </row>
    <row r="44" spans="1:13" hidden="1" x14ac:dyDescent="0.2">
      <c r="A44" s="68" t="s">
        <v>330</v>
      </c>
      <c r="B44" s="211" t="s">
        <v>329</v>
      </c>
      <c r="C44" s="85" t="s">
        <v>275</v>
      </c>
      <c r="D44" s="85" t="s">
        <v>275</v>
      </c>
      <c r="E44" s="85" t="s">
        <v>275</v>
      </c>
      <c r="F44" s="85" t="s">
        <v>275</v>
      </c>
      <c r="G44" s="85" t="s">
        <v>275</v>
      </c>
      <c r="H44" s="65" t="s">
        <v>275</v>
      </c>
      <c r="I44" s="65" t="s">
        <v>275</v>
      </c>
      <c r="J44" s="295"/>
      <c r="K44" s="507" t="e">
        <f t="shared" si="1"/>
        <v>#VALUE!</v>
      </c>
      <c r="L44" s="508" t="e">
        <f t="shared" si="2"/>
        <v>#VALUE!</v>
      </c>
      <c r="M44" s="295"/>
    </row>
    <row r="45" spans="1:13" hidden="1" x14ac:dyDescent="0.2">
      <c r="A45" s="70" t="s">
        <v>328</v>
      </c>
      <c r="B45" s="69" t="s">
        <v>320</v>
      </c>
      <c r="C45" s="247">
        <v>0</v>
      </c>
      <c r="D45" s="247"/>
      <c r="E45" s="247">
        <v>0</v>
      </c>
      <c r="F45" s="247"/>
      <c r="G45" s="247">
        <v>0</v>
      </c>
      <c r="H45" s="52">
        <f t="shared" si="0"/>
        <v>0</v>
      </c>
      <c r="I45" s="158" t="str">
        <f t="shared" si="3"/>
        <v>-</v>
      </c>
      <c r="J45" s="290"/>
      <c r="K45" s="292">
        <f t="shared" si="1"/>
        <v>0</v>
      </c>
      <c r="L45" s="310" t="e">
        <f t="shared" si="2"/>
        <v>#DIV/0!</v>
      </c>
      <c r="M45" s="290"/>
    </row>
    <row r="46" spans="1:13" hidden="1" x14ac:dyDescent="0.2">
      <c r="A46" s="70" t="s">
        <v>327</v>
      </c>
      <c r="B46" s="69" t="s">
        <v>318</v>
      </c>
      <c r="C46" s="252">
        <v>0</v>
      </c>
      <c r="D46" s="252"/>
      <c r="E46" s="252">
        <v>0</v>
      </c>
      <c r="F46" s="252"/>
      <c r="G46" s="252">
        <v>0</v>
      </c>
      <c r="H46" s="253">
        <f t="shared" si="0"/>
        <v>0</v>
      </c>
      <c r="I46" s="158" t="str">
        <f>IFERROR(H46/F46,"-")</f>
        <v>-</v>
      </c>
      <c r="J46" s="290"/>
      <c r="K46" s="292">
        <f t="shared" si="1"/>
        <v>0</v>
      </c>
      <c r="L46" s="310" t="e">
        <f t="shared" si="2"/>
        <v>#DIV/0!</v>
      </c>
      <c r="M46" s="290"/>
    </row>
    <row r="47" spans="1:13" hidden="1" x14ac:dyDescent="0.2">
      <c r="A47" s="70" t="s">
        <v>326</v>
      </c>
      <c r="B47" s="69" t="s">
        <v>316</v>
      </c>
      <c r="C47" s="252">
        <v>0</v>
      </c>
      <c r="D47" s="252"/>
      <c r="E47" s="252">
        <v>0</v>
      </c>
      <c r="F47" s="252"/>
      <c r="G47" s="252">
        <v>0</v>
      </c>
      <c r="H47" s="253">
        <f t="shared" si="0"/>
        <v>0</v>
      </c>
      <c r="I47" s="158" t="str">
        <f t="shared" si="3"/>
        <v>-</v>
      </c>
      <c r="J47" s="290"/>
      <c r="K47" s="292">
        <f t="shared" si="1"/>
        <v>0</v>
      </c>
      <c r="L47" s="310" t="e">
        <f t="shared" si="2"/>
        <v>#DIV/0!</v>
      </c>
      <c r="M47" s="290"/>
    </row>
    <row r="48" spans="1:13" hidden="1" x14ac:dyDescent="0.2">
      <c r="A48" s="70" t="s">
        <v>325</v>
      </c>
      <c r="B48" s="69" t="s">
        <v>314</v>
      </c>
      <c r="C48" s="247">
        <v>0</v>
      </c>
      <c r="D48" s="247"/>
      <c r="E48" s="247">
        <v>0</v>
      </c>
      <c r="F48" s="247"/>
      <c r="G48" s="247">
        <v>0</v>
      </c>
      <c r="H48" s="52">
        <f t="shared" si="0"/>
        <v>0</v>
      </c>
      <c r="I48" s="158" t="str">
        <f>IFERROR(H48/F48,"-")</f>
        <v>-</v>
      </c>
      <c r="J48" s="290"/>
      <c r="K48" s="292">
        <f t="shared" si="1"/>
        <v>0</v>
      </c>
      <c r="L48" s="310" t="e">
        <f t="shared" si="2"/>
        <v>#DIV/0!</v>
      </c>
      <c r="M48" s="290"/>
    </row>
    <row r="49" spans="1:13" hidden="1" x14ac:dyDescent="0.2">
      <c r="A49" s="70" t="s">
        <v>324</v>
      </c>
      <c r="B49" s="69" t="s">
        <v>312</v>
      </c>
      <c r="C49" s="250">
        <v>0</v>
      </c>
      <c r="D49" s="250"/>
      <c r="E49" s="250">
        <v>0</v>
      </c>
      <c r="F49" s="250"/>
      <c r="G49" s="250">
        <v>0</v>
      </c>
      <c r="H49" s="251">
        <f t="shared" si="0"/>
        <v>0</v>
      </c>
      <c r="I49" s="158" t="str">
        <f t="shared" si="3"/>
        <v>-</v>
      </c>
      <c r="J49" s="290"/>
      <c r="K49" s="292">
        <f t="shared" si="1"/>
        <v>0</v>
      </c>
      <c r="L49" s="310" t="e">
        <f t="shared" si="2"/>
        <v>#DIV/0!</v>
      </c>
      <c r="M49" s="290"/>
    </row>
    <row r="50" spans="1:13" hidden="1" x14ac:dyDescent="0.2">
      <c r="A50" s="68" t="s">
        <v>323</v>
      </c>
      <c r="B50" s="211" t="s">
        <v>322</v>
      </c>
      <c r="C50" s="85" t="s">
        <v>275</v>
      </c>
      <c r="D50" s="85" t="s">
        <v>275</v>
      </c>
      <c r="E50" s="85" t="s">
        <v>275</v>
      </c>
      <c r="F50" s="85" t="s">
        <v>275</v>
      </c>
      <c r="G50" s="85" t="s">
        <v>275</v>
      </c>
      <c r="H50" s="65" t="s">
        <v>275</v>
      </c>
      <c r="I50" s="65" t="s">
        <v>275</v>
      </c>
      <c r="J50" s="295"/>
      <c r="K50" s="507" t="e">
        <f t="shared" si="1"/>
        <v>#VALUE!</v>
      </c>
      <c r="L50" s="508" t="e">
        <f t="shared" si="2"/>
        <v>#VALUE!</v>
      </c>
      <c r="M50" s="295"/>
    </row>
    <row r="51" spans="1:13" hidden="1" x14ac:dyDescent="0.2">
      <c r="A51" s="70" t="s">
        <v>321</v>
      </c>
      <c r="B51" s="69" t="s">
        <v>320</v>
      </c>
      <c r="C51" s="247">
        <v>0</v>
      </c>
      <c r="D51" s="247"/>
      <c r="E51" s="247">
        <v>0</v>
      </c>
      <c r="F51" s="247"/>
      <c r="G51" s="247">
        <v>0</v>
      </c>
      <c r="H51" s="52">
        <f t="shared" si="0"/>
        <v>0</v>
      </c>
      <c r="I51" s="158" t="str">
        <f t="shared" si="3"/>
        <v>-</v>
      </c>
      <c r="J51" s="290"/>
      <c r="K51" s="292">
        <f t="shared" si="1"/>
        <v>0</v>
      </c>
      <c r="L51" s="310" t="e">
        <f t="shared" si="2"/>
        <v>#DIV/0!</v>
      </c>
      <c r="M51" s="290"/>
    </row>
    <row r="52" spans="1:13" hidden="1" x14ac:dyDescent="0.2">
      <c r="A52" s="70" t="s">
        <v>319</v>
      </c>
      <c r="B52" s="69" t="s">
        <v>318</v>
      </c>
      <c r="C52" s="252">
        <v>0</v>
      </c>
      <c r="D52" s="252"/>
      <c r="E52" s="252">
        <v>0</v>
      </c>
      <c r="F52" s="252"/>
      <c r="G52" s="252">
        <v>0</v>
      </c>
      <c r="H52" s="253">
        <f t="shared" si="0"/>
        <v>0</v>
      </c>
      <c r="I52" s="158" t="str">
        <f t="shared" si="3"/>
        <v>-</v>
      </c>
      <c r="J52" s="290"/>
      <c r="K52" s="292">
        <f t="shared" si="1"/>
        <v>0</v>
      </c>
      <c r="L52" s="310" t="e">
        <f t="shared" si="2"/>
        <v>#DIV/0!</v>
      </c>
      <c r="M52" s="290"/>
    </row>
    <row r="53" spans="1:13" hidden="1" x14ac:dyDescent="0.2">
      <c r="A53" s="70" t="s">
        <v>317</v>
      </c>
      <c r="B53" s="69" t="s">
        <v>316</v>
      </c>
      <c r="C53" s="252">
        <v>0</v>
      </c>
      <c r="D53" s="252"/>
      <c r="E53" s="252">
        <v>0</v>
      </c>
      <c r="F53" s="252"/>
      <c r="G53" s="252">
        <v>0</v>
      </c>
      <c r="H53" s="253">
        <f t="shared" si="0"/>
        <v>0</v>
      </c>
      <c r="I53" s="158" t="str">
        <f t="shared" si="3"/>
        <v>-</v>
      </c>
      <c r="J53" s="290"/>
      <c r="K53" s="292">
        <f t="shared" si="1"/>
        <v>0</v>
      </c>
      <c r="L53" s="310" t="e">
        <f t="shared" si="2"/>
        <v>#DIV/0!</v>
      </c>
      <c r="M53" s="290"/>
    </row>
    <row r="54" spans="1:13" hidden="1" x14ac:dyDescent="0.2">
      <c r="A54" s="70" t="s">
        <v>315</v>
      </c>
      <c r="B54" s="69" t="s">
        <v>314</v>
      </c>
      <c r="C54" s="247">
        <v>0</v>
      </c>
      <c r="D54" s="247"/>
      <c r="E54" s="247">
        <v>0</v>
      </c>
      <c r="F54" s="247"/>
      <c r="G54" s="247">
        <v>0</v>
      </c>
      <c r="H54" s="52">
        <f t="shared" si="0"/>
        <v>0</v>
      </c>
      <c r="I54" s="158" t="str">
        <f t="shared" si="3"/>
        <v>-</v>
      </c>
      <c r="J54" s="290"/>
      <c r="K54" s="292">
        <f t="shared" si="1"/>
        <v>0</v>
      </c>
      <c r="L54" s="310" t="e">
        <f t="shared" si="2"/>
        <v>#DIV/0!</v>
      </c>
      <c r="M54" s="290"/>
    </row>
    <row r="55" spans="1:13" hidden="1" x14ac:dyDescent="0.2">
      <c r="A55" s="70" t="s">
        <v>313</v>
      </c>
      <c r="B55" s="69" t="s">
        <v>312</v>
      </c>
      <c r="C55" s="250">
        <v>0</v>
      </c>
      <c r="D55" s="250"/>
      <c r="E55" s="250">
        <v>0</v>
      </c>
      <c r="F55" s="250"/>
      <c r="G55" s="250">
        <v>0</v>
      </c>
      <c r="H55" s="251">
        <f t="shared" si="0"/>
        <v>0</v>
      </c>
      <c r="I55" s="158" t="str">
        <f>IFERROR(H55/F55,"-")</f>
        <v>-</v>
      </c>
      <c r="J55" s="290"/>
      <c r="K55" s="292">
        <f t="shared" si="1"/>
        <v>0</v>
      </c>
      <c r="L55" s="310" t="e">
        <f t="shared" si="2"/>
        <v>#DIV/0!</v>
      </c>
      <c r="M55" s="290"/>
    </row>
    <row r="56" spans="1:13" x14ac:dyDescent="0.2">
      <c r="A56" s="68" t="s">
        <v>311</v>
      </c>
      <c r="B56" s="67" t="s">
        <v>495</v>
      </c>
      <c r="C56" s="86" t="s">
        <v>275</v>
      </c>
      <c r="D56" s="86" t="s">
        <v>275</v>
      </c>
      <c r="E56" s="86" t="s">
        <v>275</v>
      </c>
      <c r="F56" s="86" t="s">
        <v>275</v>
      </c>
      <c r="G56" s="86" t="s">
        <v>275</v>
      </c>
      <c r="H56" s="86" t="s">
        <v>275</v>
      </c>
      <c r="I56" s="65" t="s">
        <v>275</v>
      </c>
      <c r="J56" s="295"/>
      <c r="K56" s="507" t="e">
        <f t="shared" si="1"/>
        <v>#VALUE!</v>
      </c>
      <c r="L56" s="508" t="e">
        <f t="shared" si="2"/>
        <v>#VALUE!</v>
      </c>
      <c r="M56" s="295"/>
    </row>
    <row r="57" spans="1:13" x14ac:dyDescent="0.2">
      <c r="A57" s="296" t="s">
        <v>310</v>
      </c>
      <c r="B57" s="299" t="s">
        <v>309</v>
      </c>
      <c r="C57" s="298">
        <v>541</v>
      </c>
      <c r="D57" s="298">
        <v>540</v>
      </c>
      <c r="E57" s="298">
        <v>541</v>
      </c>
      <c r="F57" s="298">
        <v>540</v>
      </c>
      <c r="G57" s="298">
        <v>549</v>
      </c>
      <c r="H57" s="342">
        <f>G57-F57</f>
        <v>9</v>
      </c>
      <c r="I57" s="300">
        <f>H57/F57</f>
        <v>1.6666666666666666E-2</v>
      </c>
      <c r="J57" s="471"/>
      <c r="K57" s="507">
        <f t="shared" si="1"/>
        <v>8</v>
      </c>
      <c r="L57" s="508">
        <f t="shared" si="2"/>
        <v>1.4787430683918669E-2</v>
      </c>
      <c r="M57" s="471"/>
    </row>
    <row r="58" spans="1:13" x14ac:dyDescent="0.2">
      <c r="A58" s="294" t="s">
        <v>308</v>
      </c>
      <c r="B58" s="301" t="s">
        <v>286</v>
      </c>
      <c r="C58" s="306">
        <v>104</v>
      </c>
      <c r="D58" s="306">
        <v>102</v>
      </c>
      <c r="E58" s="306">
        <v>104</v>
      </c>
      <c r="F58" s="306">
        <v>102</v>
      </c>
      <c r="G58" s="620">
        <v>103</v>
      </c>
      <c r="H58" s="251">
        <f t="shared" ref="H58:H84" si="4">G58-F58</f>
        <v>1</v>
      </c>
      <c r="I58" s="300">
        <f t="shared" ref="I58:I83" si="5">H58/F58</f>
        <v>9.8039215686274508E-3</v>
      </c>
      <c r="J58" s="606"/>
      <c r="K58" s="292">
        <f t="shared" si="1"/>
        <v>-1</v>
      </c>
      <c r="L58" s="310">
        <f t="shared" si="2"/>
        <v>-9.6153846153846159E-3</v>
      </c>
      <c r="M58" s="606"/>
    </row>
    <row r="59" spans="1:13" x14ac:dyDescent="0.2">
      <c r="A59" s="294" t="s">
        <v>307</v>
      </c>
      <c r="B59" s="301" t="s">
        <v>284</v>
      </c>
      <c r="C59" s="306">
        <v>184</v>
      </c>
      <c r="D59" s="306">
        <v>183</v>
      </c>
      <c r="E59" s="306">
        <v>184</v>
      </c>
      <c r="F59" s="306">
        <v>183</v>
      </c>
      <c r="G59" s="620">
        <v>186</v>
      </c>
      <c r="H59" s="251">
        <f t="shared" si="4"/>
        <v>3</v>
      </c>
      <c r="I59" s="300">
        <f t="shared" si="5"/>
        <v>1.6393442622950821E-2</v>
      </c>
      <c r="J59" s="606"/>
      <c r="K59" s="292">
        <f t="shared" si="1"/>
        <v>2</v>
      </c>
      <c r="L59" s="310">
        <f t="shared" si="2"/>
        <v>1.0869565217391304E-2</v>
      </c>
      <c r="M59" s="603"/>
    </row>
    <row r="60" spans="1:13" x14ac:dyDescent="0.2">
      <c r="A60" s="294" t="s">
        <v>306</v>
      </c>
      <c r="B60" s="302" t="s">
        <v>282</v>
      </c>
      <c r="C60" s="297">
        <v>43</v>
      </c>
      <c r="D60" s="297">
        <v>43</v>
      </c>
      <c r="E60" s="297">
        <v>43</v>
      </c>
      <c r="F60" s="297">
        <v>43</v>
      </c>
      <c r="G60" s="601">
        <v>45</v>
      </c>
      <c r="H60" s="251">
        <f t="shared" si="4"/>
        <v>2</v>
      </c>
      <c r="I60" s="300">
        <f t="shared" si="5"/>
        <v>4.6511627906976744E-2</v>
      </c>
      <c r="J60" s="606"/>
      <c r="K60" s="292">
        <f t="shared" si="1"/>
        <v>2</v>
      </c>
      <c r="L60" s="310">
        <f t="shared" si="2"/>
        <v>4.6511627906976744E-2</v>
      </c>
      <c r="M60" s="603"/>
    </row>
    <row r="61" spans="1:13" x14ac:dyDescent="0.2">
      <c r="A61" s="294" t="s">
        <v>305</v>
      </c>
      <c r="B61" s="302" t="s">
        <v>444</v>
      </c>
      <c r="C61" s="297">
        <v>36</v>
      </c>
      <c r="D61" s="297">
        <v>36</v>
      </c>
      <c r="E61" s="297">
        <v>36</v>
      </c>
      <c r="F61" s="297">
        <v>36</v>
      </c>
      <c r="G61" s="601">
        <v>38</v>
      </c>
      <c r="H61" s="251">
        <f t="shared" si="4"/>
        <v>2</v>
      </c>
      <c r="I61" s="300">
        <f t="shared" si="5"/>
        <v>5.5555555555555552E-2</v>
      </c>
      <c r="J61" s="597" t="s">
        <v>879</v>
      </c>
      <c r="K61" s="292">
        <f t="shared" si="1"/>
        <v>2</v>
      </c>
      <c r="L61" s="310">
        <f t="shared" si="2"/>
        <v>5.5555555555555552E-2</v>
      </c>
      <c r="M61" s="622" t="s">
        <v>879</v>
      </c>
    </row>
    <row r="62" spans="1:13" x14ac:dyDescent="0.2">
      <c r="A62" s="294" t="s">
        <v>449</v>
      </c>
      <c r="B62" s="303" t="s">
        <v>446</v>
      </c>
      <c r="C62" s="297">
        <v>3</v>
      </c>
      <c r="D62" s="297">
        <v>3</v>
      </c>
      <c r="E62" s="297">
        <v>3</v>
      </c>
      <c r="F62" s="297">
        <v>3</v>
      </c>
      <c r="G62" s="601">
        <v>3</v>
      </c>
      <c r="H62" s="251">
        <f t="shared" si="4"/>
        <v>0</v>
      </c>
      <c r="I62" s="300">
        <f t="shared" si="5"/>
        <v>0</v>
      </c>
      <c r="J62" s="606"/>
      <c r="K62" s="292">
        <f t="shared" si="1"/>
        <v>0</v>
      </c>
      <c r="L62" s="310">
        <f t="shared" si="2"/>
        <v>0</v>
      </c>
      <c r="M62" s="623"/>
    </row>
    <row r="63" spans="1:13" x14ac:dyDescent="0.2">
      <c r="A63" s="294" t="s">
        <v>304</v>
      </c>
      <c r="B63" s="302" t="s">
        <v>485</v>
      </c>
      <c r="C63" s="297">
        <v>174</v>
      </c>
      <c r="D63" s="297">
        <v>173</v>
      </c>
      <c r="E63" s="297">
        <v>174</v>
      </c>
      <c r="F63" s="297">
        <v>173</v>
      </c>
      <c r="G63" s="601">
        <v>177</v>
      </c>
      <c r="H63" s="251">
        <f t="shared" si="4"/>
        <v>4</v>
      </c>
      <c r="I63" s="300">
        <f t="shared" si="5"/>
        <v>2.3121387283236993E-2</v>
      </c>
      <c r="J63" s="603"/>
      <c r="K63" s="292">
        <f t="shared" si="1"/>
        <v>3</v>
      </c>
      <c r="L63" s="310">
        <f t="shared" si="2"/>
        <v>1.7241379310344827E-2</v>
      </c>
      <c r="M63" s="603"/>
    </row>
    <row r="64" spans="1:13" x14ac:dyDescent="0.2">
      <c r="A64" s="296" t="s">
        <v>303</v>
      </c>
      <c r="B64" s="304" t="s">
        <v>302</v>
      </c>
      <c r="C64" s="298">
        <v>1098</v>
      </c>
      <c r="D64" s="298">
        <v>1163</v>
      </c>
      <c r="E64" s="298">
        <v>1098</v>
      </c>
      <c r="F64" s="298">
        <v>1163</v>
      </c>
      <c r="G64" s="298">
        <v>1194</v>
      </c>
      <c r="H64" s="342">
        <f t="shared" si="4"/>
        <v>31</v>
      </c>
      <c r="I64" s="300">
        <f t="shared" si="5"/>
        <v>2.6655202063628546E-2</v>
      </c>
      <c r="J64" s="471"/>
      <c r="K64" s="507">
        <f t="shared" si="1"/>
        <v>96</v>
      </c>
      <c r="L64" s="508">
        <f t="shared" si="2"/>
        <v>8.7431693989071038E-2</v>
      </c>
      <c r="M64" s="624"/>
    </row>
    <row r="65" spans="1:13" ht="78.75" x14ac:dyDescent="0.2">
      <c r="A65" s="294" t="s">
        <v>301</v>
      </c>
      <c r="B65" s="301" t="s">
        <v>286</v>
      </c>
      <c r="C65" s="306">
        <v>1675</v>
      </c>
      <c r="D65" s="306">
        <v>1940</v>
      </c>
      <c r="E65" s="306">
        <v>1675</v>
      </c>
      <c r="F65" s="306">
        <v>1940</v>
      </c>
      <c r="G65" s="620">
        <v>2042</v>
      </c>
      <c r="H65" s="251">
        <f t="shared" si="4"/>
        <v>102</v>
      </c>
      <c r="I65" s="300">
        <f t="shared" si="5"/>
        <v>5.2577319587628867E-2</v>
      </c>
      <c r="J65" s="597" t="s">
        <v>880</v>
      </c>
      <c r="K65" s="292">
        <f t="shared" si="1"/>
        <v>367</v>
      </c>
      <c r="L65" s="310">
        <f t="shared" si="2"/>
        <v>0.2191044776119403</v>
      </c>
      <c r="M65" s="597" t="s">
        <v>883</v>
      </c>
    </row>
    <row r="66" spans="1:13" ht="45" x14ac:dyDescent="0.2">
      <c r="A66" s="294" t="s">
        <v>300</v>
      </c>
      <c r="B66" s="301" t="s">
        <v>284</v>
      </c>
      <c r="C66" s="306">
        <v>1048</v>
      </c>
      <c r="D66" s="306">
        <v>1204</v>
      </c>
      <c r="E66" s="306">
        <v>1048</v>
      </c>
      <c r="F66" s="306">
        <v>1204</v>
      </c>
      <c r="G66" s="620">
        <v>1207</v>
      </c>
      <c r="H66" s="251">
        <f t="shared" si="4"/>
        <v>3</v>
      </c>
      <c r="I66" s="300">
        <f t="shared" si="5"/>
        <v>2.4916943521594683E-3</v>
      </c>
      <c r="J66" s="603"/>
      <c r="K66" s="292">
        <f t="shared" si="1"/>
        <v>159</v>
      </c>
      <c r="L66" s="310">
        <f t="shared" si="2"/>
        <v>0.15171755725190839</v>
      </c>
      <c r="M66" s="597" t="s">
        <v>884</v>
      </c>
    </row>
    <row r="67" spans="1:13" x14ac:dyDescent="0.2">
      <c r="A67" s="294" t="s">
        <v>299</v>
      </c>
      <c r="B67" s="302" t="s">
        <v>282</v>
      </c>
      <c r="C67" s="297">
        <v>690</v>
      </c>
      <c r="D67" s="297">
        <v>755</v>
      </c>
      <c r="E67" s="297">
        <v>690</v>
      </c>
      <c r="F67" s="297">
        <v>755</v>
      </c>
      <c r="G67" s="601">
        <v>718</v>
      </c>
      <c r="H67" s="251">
        <f t="shared" si="4"/>
        <v>-37</v>
      </c>
      <c r="I67" s="300">
        <f t="shared" si="5"/>
        <v>-4.900662251655629E-2</v>
      </c>
      <c r="J67" s="603"/>
      <c r="K67" s="292">
        <f t="shared" si="1"/>
        <v>28</v>
      </c>
      <c r="L67" s="310">
        <f t="shared" si="2"/>
        <v>4.0579710144927533E-2</v>
      </c>
      <c r="M67" s="603"/>
    </row>
    <row r="68" spans="1:13" x14ac:dyDescent="0.2">
      <c r="A68" s="294" t="s">
        <v>298</v>
      </c>
      <c r="B68" s="302" t="s">
        <v>444</v>
      </c>
      <c r="C68" s="297">
        <v>1468</v>
      </c>
      <c r="D68" s="297">
        <v>1461</v>
      </c>
      <c r="E68" s="297">
        <v>1468</v>
      </c>
      <c r="F68" s="297">
        <v>1461</v>
      </c>
      <c r="G68" s="601">
        <v>1420</v>
      </c>
      <c r="H68" s="251">
        <f t="shared" si="4"/>
        <v>-41</v>
      </c>
      <c r="I68" s="300">
        <f t="shared" si="5"/>
        <v>-2.8062970568104039E-2</v>
      </c>
      <c r="J68" s="603"/>
      <c r="K68" s="292">
        <f t="shared" si="1"/>
        <v>-48</v>
      </c>
      <c r="L68" s="310">
        <f t="shared" si="2"/>
        <v>-3.2697547683923703E-2</v>
      </c>
      <c r="M68" s="603"/>
    </row>
    <row r="69" spans="1:13" ht="22.5" x14ac:dyDescent="0.2">
      <c r="A69" s="294" t="s">
        <v>445</v>
      </c>
      <c r="B69" s="303" t="s">
        <v>446</v>
      </c>
      <c r="C69" s="297">
        <v>2734</v>
      </c>
      <c r="D69" s="297">
        <v>2723</v>
      </c>
      <c r="E69" s="297">
        <v>2734</v>
      </c>
      <c r="F69" s="297">
        <v>2723</v>
      </c>
      <c r="G69" s="601">
        <v>2899</v>
      </c>
      <c r="H69" s="251">
        <f t="shared" si="4"/>
        <v>176</v>
      </c>
      <c r="I69" s="300">
        <f t="shared" si="5"/>
        <v>6.4634594197576209E-2</v>
      </c>
      <c r="J69" s="597" t="s">
        <v>790</v>
      </c>
      <c r="K69" s="292">
        <f t="shared" si="1"/>
        <v>165</v>
      </c>
      <c r="L69" s="310">
        <f t="shared" si="2"/>
        <v>6.0351133869787854E-2</v>
      </c>
      <c r="M69" s="597" t="s">
        <v>790</v>
      </c>
    </row>
    <row r="70" spans="1:13" ht="45" x14ac:dyDescent="0.2">
      <c r="A70" s="294" t="s">
        <v>297</v>
      </c>
      <c r="B70" s="302" t="s">
        <v>485</v>
      </c>
      <c r="C70" s="297">
        <v>607</v>
      </c>
      <c r="D70" s="297">
        <v>673</v>
      </c>
      <c r="E70" s="297">
        <v>607</v>
      </c>
      <c r="F70" s="297">
        <v>673</v>
      </c>
      <c r="G70" s="601">
        <v>686</v>
      </c>
      <c r="H70" s="251">
        <f t="shared" si="4"/>
        <v>13</v>
      </c>
      <c r="I70" s="300">
        <f t="shared" si="5"/>
        <v>1.9316493313521546E-2</v>
      </c>
      <c r="J70" s="603"/>
      <c r="K70" s="292">
        <f t="shared" si="1"/>
        <v>79</v>
      </c>
      <c r="L70" s="310">
        <f t="shared" si="2"/>
        <v>0.13014827018121911</v>
      </c>
      <c r="M70" s="597" t="s">
        <v>884</v>
      </c>
    </row>
    <row r="71" spans="1:13" x14ac:dyDescent="0.2">
      <c r="A71" s="296" t="s">
        <v>296</v>
      </c>
      <c r="B71" s="299" t="s">
        <v>295</v>
      </c>
      <c r="C71" s="298">
        <v>541</v>
      </c>
      <c r="D71" s="298">
        <v>570</v>
      </c>
      <c r="E71" s="298">
        <v>541</v>
      </c>
      <c r="F71" s="298">
        <v>570</v>
      </c>
      <c r="G71" s="298">
        <v>560</v>
      </c>
      <c r="H71" s="342">
        <f t="shared" si="4"/>
        <v>-10</v>
      </c>
      <c r="I71" s="300">
        <f>H71/F71</f>
        <v>-1.7543859649122806E-2</v>
      </c>
      <c r="J71" s="471"/>
      <c r="K71" s="507">
        <f t="shared" ref="K71:K101" si="6">G71-E71</f>
        <v>19</v>
      </c>
      <c r="L71" s="508">
        <f t="shared" ref="L71:L101" si="7">K71/E71</f>
        <v>3.512014787430684E-2</v>
      </c>
      <c r="M71" s="471"/>
    </row>
    <row r="72" spans="1:13" ht="22.5" x14ac:dyDescent="0.2">
      <c r="A72" s="294" t="s">
        <v>294</v>
      </c>
      <c r="B72" s="305" t="s">
        <v>286</v>
      </c>
      <c r="C72" s="306">
        <v>112</v>
      </c>
      <c r="D72" s="306">
        <v>110</v>
      </c>
      <c r="E72" s="306">
        <v>112</v>
      </c>
      <c r="F72" s="306">
        <v>110</v>
      </c>
      <c r="G72" s="620">
        <v>118</v>
      </c>
      <c r="H72" s="251">
        <f t="shared" si="4"/>
        <v>8</v>
      </c>
      <c r="I72" s="300">
        <f t="shared" si="5"/>
        <v>7.2727272727272724E-2</v>
      </c>
      <c r="J72" s="597" t="s">
        <v>881</v>
      </c>
      <c r="K72" s="292">
        <f t="shared" si="6"/>
        <v>6</v>
      </c>
      <c r="L72" s="310">
        <f t="shared" si="7"/>
        <v>5.3571428571428568E-2</v>
      </c>
      <c r="M72" s="597" t="s">
        <v>885</v>
      </c>
    </row>
    <row r="73" spans="1:13" x14ac:dyDescent="0.2">
      <c r="A73" s="294" t="s">
        <v>293</v>
      </c>
      <c r="B73" s="305" t="s">
        <v>284</v>
      </c>
      <c r="C73" s="306">
        <v>174</v>
      </c>
      <c r="D73" s="306">
        <v>188</v>
      </c>
      <c r="E73" s="306">
        <v>174</v>
      </c>
      <c r="F73" s="306">
        <v>188</v>
      </c>
      <c r="G73" s="620">
        <v>179</v>
      </c>
      <c r="H73" s="251">
        <f t="shared" si="4"/>
        <v>-9</v>
      </c>
      <c r="I73" s="300">
        <f t="shared" si="5"/>
        <v>-4.7872340425531915E-2</v>
      </c>
      <c r="J73" s="615"/>
      <c r="K73" s="292">
        <f>G73-E73</f>
        <v>5</v>
      </c>
      <c r="L73" s="310">
        <f>K73/E73</f>
        <v>2.8735632183908046E-2</v>
      </c>
      <c r="M73" s="603"/>
    </row>
    <row r="74" spans="1:13" ht="30" customHeight="1" x14ac:dyDescent="0.2">
      <c r="A74" s="294" t="s">
        <v>292</v>
      </c>
      <c r="B74" s="293" t="s">
        <v>282</v>
      </c>
      <c r="C74" s="297">
        <v>44</v>
      </c>
      <c r="D74" s="297">
        <v>43</v>
      </c>
      <c r="E74" s="297">
        <v>44</v>
      </c>
      <c r="F74" s="297">
        <v>43</v>
      </c>
      <c r="G74" s="601">
        <v>44</v>
      </c>
      <c r="H74" s="251">
        <f t="shared" si="4"/>
        <v>1</v>
      </c>
      <c r="I74" s="300">
        <f t="shared" si="5"/>
        <v>2.3255813953488372E-2</v>
      </c>
      <c r="J74" s="603"/>
      <c r="K74" s="292">
        <f t="shared" si="6"/>
        <v>0</v>
      </c>
      <c r="L74" s="310">
        <f>K74/E74</f>
        <v>0</v>
      </c>
      <c r="M74" s="625"/>
    </row>
    <row r="75" spans="1:13" ht="22.5" x14ac:dyDescent="0.2">
      <c r="A75" s="294" t="s">
        <v>291</v>
      </c>
      <c r="B75" s="302" t="s">
        <v>444</v>
      </c>
      <c r="C75" s="297">
        <v>37</v>
      </c>
      <c r="D75" s="297">
        <v>35</v>
      </c>
      <c r="E75" s="297">
        <v>37</v>
      </c>
      <c r="F75" s="297">
        <v>35</v>
      </c>
      <c r="G75" s="601">
        <v>35</v>
      </c>
      <c r="H75" s="251">
        <f t="shared" si="4"/>
        <v>0</v>
      </c>
      <c r="I75" s="300">
        <f t="shared" si="5"/>
        <v>0</v>
      </c>
      <c r="J75" s="607"/>
      <c r="K75" s="292">
        <f t="shared" si="6"/>
        <v>-2</v>
      </c>
      <c r="L75" s="310">
        <f t="shared" si="7"/>
        <v>-5.4054054054054057E-2</v>
      </c>
      <c r="M75" s="622" t="s">
        <v>886</v>
      </c>
    </row>
    <row r="76" spans="1:13" x14ac:dyDescent="0.2">
      <c r="A76" s="294" t="s">
        <v>448</v>
      </c>
      <c r="B76" s="303" t="s">
        <v>446</v>
      </c>
      <c r="C76" s="297">
        <v>3</v>
      </c>
      <c r="D76" s="297">
        <v>3</v>
      </c>
      <c r="E76" s="297">
        <v>3</v>
      </c>
      <c r="F76" s="297">
        <v>3</v>
      </c>
      <c r="G76" s="601">
        <v>3</v>
      </c>
      <c r="H76" s="251">
        <f t="shared" si="4"/>
        <v>0</v>
      </c>
      <c r="I76" s="300">
        <f t="shared" si="5"/>
        <v>0</v>
      </c>
      <c r="J76" s="606"/>
      <c r="K76" s="292">
        <f t="shared" si="6"/>
        <v>0</v>
      </c>
      <c r="L76" s="310">
        <f t="shared" si="7"/>
        <v>0</v>
      </c>
      <c r="M76" s="623"/>
    </row>
    <row r="77" spans="1:13" ht="22.5" x14ac:dyDescent="0.2">
      <c r="A77" s="294" t="s">
        <v>290</v>
      </c>
      <c r="B77" s="293" t="s">
        <v>485</v>
      </c>
      <c r="C77" s="297">
        <v>174</v>
      </c>
      <c r="D77" s="297">
        <v>191</v>
      </c>
      <c r="E77" s="297">
        <v>174</v>
      </c>
      <c r="F77" s="297">
        <v>191</v>
      </c>
      <c r="G77" s="601">
        <v>184</v>
      </c>
      <c r="H77" s="251">
        <f t="shared" si="4"/>
        <v>-7</v>
      </c>
      <c r="I77" s="300">
        <f t="shared" si="5"/>
        <v>-3.6649214659685861E-2</v>
      </c>
      <c r="J77" s="603"/>
      <c r="K77" s="292">
        <f t="shared" si="6"/>
        <v>10</v>
      </c>
      <c r="L77" s="310">
        <f t="shared" si="7"/>
        <v>5.7471264367816091E-2</v>
      </c>
      <c r="M77" s="597" t="s">
        <v>885</v>
      </c>
    </row>
    <row r="78" spans="1:13" x14ac:dyDescent="0.2">
      <c r="A78" s="296" t="s">
        <v>289</v>
      </c>
      <c r="B78" s="299" t="s">
        <v>288</v>
      </c>
      <c r="C78" s="298">
        <v>1075</v>
      </c>
      <c r="D78" s="298">
        <v>1106</v>
      </c>
      <c r="E78" s="585">
        <v>1075</v>
      </c>
      <c r="F78" s="298">
        <v>1106</v>
      </c>
      <c r="G78" s="298">
        <v>1155</v>
      </c>
      <c r="H78" s="342">
        <f t="shared" si="4"/>
        <v>49</v>
      </c>
      <c r="I78" s="300">
        <f t="shared" si="5"/>
        <v>4.4303797468354431E-2</v>
      </c>
      <c r="J78" s="471"/>
      <c r="K78" s="507">
        <f>G78-E78</f>
        <v>80</v>
      </c>
      <c r="L78" s="508">
        <f>K78/E78</f>
        <v>7.441860465116279E-2</v>
      </c>
      <c r="M78" s="624"/>
    </row>
    <row r="79" spans="1:13" ht="33.75" x14ac:dyDescent="0.2">
      <c r="A79" s="294" t="s">
        <v>287</v>
      </c>
      <c r="B79" s="301" t="s">
        <v>286</v>
      </c>
      <c r="C79" s="306">
        <v>1556</v>
      </c>
      <c r="D79" s="306">
        <v>1801</v>
      </c>
      <c r="E79" s="306">
        <v>1556</v>
      </c>
      <c r="F79" s="306">
        <v>1801</v>
      </c>
      <c r="G79" s="620">
        <v>1782</v>
      </c>
      <c r="H79" s="251">
        <f t="shared" si="4"/>
        <v>-19</v>
      </c>
      <c r="I79" s="300">
        <f t="shared" si="5"/>
        <v>-1.0549694614103275E-2</v>
      </c>
      <c r="J79" s="606"/>
      <c r="K79" s="292">
        <f t="shared" si="6"/>
        <v>226</v>
      </c>
      <c r="L79" s="310">
        <f t="shared" si="7"/>
        <v>0.14524421593830333</v>
      </c>
      <c r="M79" s="597" t="s">
        <v>887</v>
      </c>
    </row>
    <row r="80" spans="1:13" ht="45" x14ac:dyDescent="0.2">
      <c r="A80" s="294" t="s">
        <v>285</v>
      </c>
      <c r="B80" s="301" t="s">
        <v>284</v>
      </c>
      <c r="C80" s="306">
        <v>1109</v>
      </c>
      <c r="D80" s="306">
        <v>1178</v>
      </c>
      <c r="E80" s="306">
        <v>1109</v>
      </c>
      <c r="F80" s="306">
        <v>1178</v>
      </c>
      <c r="G80" s="620">
        <v>1254</v>
      </c>
      <c r="H80" s="251">
        <f t="shared" si="4"/>
        <v>76</v>
      </c>
      <c r="I80" s="300">
        <f t="shared" si="5"/>
        <v>6.4516129032258063E-2</v>
      </c>
      <c r="J80" s="591" t="s">
        <v>882</v>
      </c>
      <c r="K80" s="292">
        <f t="shared" si="6"/>
        <v>145</v>
      </c>
      <c r="L80" s="310">
        <f t="shared" si="7"/>
        <v>0.13074842200180342</v>
      </c>
      <c r="M80" s="597" t="s">
        <v>887</v>
      </c>
    </row>
    <row r="81" spans="1:13" ht="33.75" x14ac:dyDescent="0.2">
      <c r="A81" s="294" t="s">
        <v>283</v>
      </c>
      <c r="B81" s="302" t="s">
        <v>282</v>
      </c>
      <c r="C81" s="297">
        <v>675</v>
      </c>
      <c r="D81" s="297">
        <v>764</v>
      </c>
      <c r="E81" s="297">
        <v>675</v>
      </c>
      <c r="F81" s="297">
        <v>764</v>
      </c>
      <c r="G81" s="601">
        <v>735</v>
      </c>
      <c r="H81" s="251">
        <f t="shared" si="4"/>
        <v>-29</v>
      </c>
      <c r="I81" s="300">
        <f t="shared" si="5"/>
        <v>-3.7958115183246072E-2</v>
      </c>
      <c r="J81" s="605"/>
      <c r="K81" s="292">
        <f t="shared" si="6"/>
        <v>60</v>
      </c>
      <c r="L81" s="310">
        <f t="shared" si="7"/>
        <v>8.8888888888888892E-2</v>
      </c>
      <c r="M81" s="597" t="s">
        <v>887</v>
      </c>
    </row>
    <row r="82" spans="1:13" ht="33.75" x14ac:dyDescent="0.2">
      <c r="A82" s="294" t="s">
        <v>281</v>
      </c>
      <c r="B82" s="302" t="s">
        <v>444</v>
      </c>
      <c r="C82" s="297">
        <v>1428</v>
      </c>
      <c r="D82" s="297">
        <v>1509</v>
      </c>
      <c r="E82" s="297">
        <v>1428</v>
      </c>
      <c r="F82" s="297">
        <v>1509</v>
      </c>
      <c r="G82" s="601">
        <v>1541</v>
      </c>
      <c r="H82" s="251">
        <f t="shared" si="4"/>
        <v>32</v>
      </c>
      <c r="I82" s="300">
        <f t="shared" si="5"/>
        <v>2.1206096752816435E-2</v>
      </c>
      <c r="J82" s="621"/>
      <c r="K82" s="292">
        <f t="shared" si="6"/>
        <v>113</v>
      </c>
      <c r="L82" s="310">
        <f t="shared" si="7"/>
        <v>7.9131652661064422E-2</v>
      </c>
      <c r="M82" s="597" t="s">
        <v>887</v>
      </c>
    </row>
    <row r="83" spans="1:13" ht="22.5" x14ac:dyDescent="0.2">
      <c r="A83" s="294" t="s">
        <v>447</v>
      </c>
      <c r="B83" s="303" t="s">
        <v>446</v>
      </c>
      <c r="C83" s="297">
        <v>2734</v>
      </c>
      <c r="D83" s="297">
        <v>2723</v>
      </c>
      <c r="E83" s="297">
        <v>2734</v>
      </c>
      <c r="F83" s="297">
        <v>2723</v>
      </c>
      <c r="G83" s="601">
        <v>2899</v>
      </c>
      <c r="H83" s="251">
        <f t="shared" si="4"/>
        <v>176</v>
      </c>
      <c r="I83" s="300">
        <f t="shared" si="5"/>
        <v>6.4634594197576209E-2</v>
      </c>
      <c r="J83" s="591" t="s">
        <v>790</v>
      </c>
      <c r="K83" s="292">
        <f t="shared" si="6"/>
        <v>165</v>
      </c>
      <c r="L83" s="310">
        <f t="shared" si="7"/>
        <v>6.0351133869787854E-2</v>
      </c>
      <c r="M83" s="591" t="s">
        <v>790</v>
      </c>
    </row>
    <row r="84" spans="1:13" ht="33.75" x14ac:dyDescent="0.2">
      <c r="A84" s="294" t="s">
        <v>280</v>
      </c>
      <c r="B84" s="302" t="s">
        <v>485</v>
      </c>
      <c r="C84" s="297">
        <v>607</v>
      </c>
      <c r="D84" s="297">
        <v>614</v>
      </c>
      <c r="E84" s="297">
        <v>607</v>
      </c>
      <c r="F84" s="297">
        <v>614</v>
      </c>
      <c r="G84" s="601">
        <v>660</v>
      </c>
      <c r="H84" s="251">
        <f t="shared" si="4"/>
        <v>46</v>
      </c>
      <c r="I84" s="300">
        <f>H84/F84</f>
        <v>7.4918566775244305E-2</v>
      </c>
      <c r="J84" s="591" t="s">
        <v>791</v>
      </c>
      <c r="K84" s="292">
        <f t="shared" si="6"/>
        <v>53</v>
      </c>
      <c r="L84" s="310">
        <f t="shared" si="7"/>
        <v>8.7314662273476118E-2</v>
      </c>
      <c r="M84" s="597" t="s">
        <v>887</v>
      </c>
    </row>
    <row r="85" spans="1:13" x14ac:dyDescent="0.2">
      <c r="A85" s="66" t="s">
        <v>279</v>
      </c>
      <c r="B85" s="166" t="s">
        <v>278</v>
      </c>
      <c r="C85" s="87" t="s">
        <v>275</v>
      </c>
      <c r="D85" s="87" t="s">
        <v>275</v>
      </c>
      <c r="E85" s="87" t="s">
        <v>275</v>
      </c>
      <c r="F85" s="87" t="s">
        <v>275</v>
      </c>
      <c r="G85" s="87" t="s">
        <v>275</v>
      </c>
      <c r="H85" s="65" t="s">
        <v>275</v>
      </c>
      <c r="I85" s="65" t="s">
        <v>275</v>
      </c>
      <c r="J85" s="295"/>
      <c r="K85" s="507" t="e">
        <f t="shared" si="6"/>
        <v>#VALUE!</v>
      </c>
      <c r="L85" s="508" t="e">
        <f t="shared" si="7"/>
        <v>#VALUE!</v>
      </c>
      <c r="M85" s="295"/>
    </row>
    <row r="86" spans="1:13" ht="24" x14ac:dyDescent="0.2">
      <c r="A86" s="296" t="s">
        <v>277</v>
      </c>
      <c r="B86" s="299" t="s">
        <v>276</v>
      </c>
      <c r="C86" s="87" t="s">
        <v>275</v>
      </c>
      <c r="D86" s="87" t="s">
        <v>275</v>
      </c>
      <c r="E86" s="87" t="s">
        <v>275</v>
      </c>
      <c r="F86" s="87" t="s">
        <v>275</v>
      </c>
      <c r="G86" s="87" t="s">
        <v>275</v>
      </c>
      <c r="H86" s="295" t="s">
        <v>275</v>
      </c>
      <c r="I86" s="295" t="s">
        <v>275</v>
      </c>
      <c r="J86" s="295"/>
      <c r="K86" s="507" t="e">
        <f t="shared" si="6"/>
        <v>#VALUE!</v>
      </c>
      <c r="L86" s="508" t="e">
        <f t="shared" si="7"/>
        <v>#VALUE!</v>
      </c>
      <c r="M86" s="295"/>
    </row>
    <row r="87" spans="1:13" ht="45" x14ac:dyDescent="0.2">
      <c r="A87" s="62" t="s">
        <v>274</v>
      </c>
      <c r="B87" s="64" t="s">
        <v>273</v>
      </c>
      <c r="C87" s="254">
        <f>'[2]1.B_tāme'!C74/12/117457.9</f>
        <v>0.15507471187548902</v>
      </c>
      <c r="D87" s="254">
        <v>0.15</v>
      </c>
      <c r="E87" s="254">
        <v>0.15507471187548902</v>
      </c>
      <c r="F87" s="254">
        <v>0.15</v>
      </c>
      <c r="G87" s="254">
        <v>0.14000000000000001</v>
      </c>
      <c r="H87" s="577">
        <f t="shared" ref="H87:H101" si="8">G87-F87</f>
        <v>-9.9999999999999811E-3</v>
      </c>
      <c r="I87" s="163">
        <f t="shared" ref="I87:I92" si="9">IFERROR(H87/F87,"-")</f>
        <v>-6.6666666666666541E-2</v>
      </c>
      <c r="J87" s="591" t="s">
        <v>843</v>
      </c>
      <c r="K87" s="576">
        <f t="shared" si="6"/>
        <v>-1.5074711875489005E-2</v>
      </c>
      <c r="L87" s="310">
        <f>K87/E87</f>
        <v>-9.7209349565599304E-2</v>
      </c>
      <c r="M87" s="591" t="s">
        <v>843</v>
      </c>
    </row>
    <row r="88" spans="1:13" ht="24" x14ac:dyDescent="0.2">
      <c r="A88" s="62" t="s">
        <v>272</v>
      </c>
      <c r="B88" s="64" t="s">
        <v>271</v>
      </c>
      <c r="C88" s="254">
        <f>'[2]1.B_tāme'!C85/12/27069.9</f>
        <v>0.55658067940159861</v>
      </c>
      <c r="D88" s="254">
        <v>1.1000000000000001</v>
      </c>
      <c r="E88" s="254">
        <v>0.55658067940159861</v>
      </c>
      <c r="F88" s="254">
        <v>1.1000000000000001</v>
      </c>
      <c r="G88" s="254">
        <v>0.93</v>
      </c>
      <c r="H88" s="280">
        <f t="shared" si="8"/>
        <v>-0.17000000000000004</v>
      </c>
      <c r="I88" s="163">
        <f t="shared" si="9"/>
        <v>-0.15454545454545457</v>
      </c>
      <c r="J88" s="595" t="s">
        <v>860</v>
      </c>
      <c r="K88" s="292">
        <f t="shared" si="6"/>
        <v>0.37341932059840144</v>
      </c>
      <c r="L88" s="310">
        <f t="shared" si="7"/>
        <v>0.6709167860441706</v>
      </c>
      <c r="M88" s="590" t="s">
        <v>859</v>
      </c>
    </row>
    <row r="89" spans="1:13" ht="22.5" x14ac:dyDescent="0.2">
      <c r="A89" s="62" t="s">
        <v>270</v>
      </c>
      <c r="B89" s="92" t="s">
        <v>269</v>
      </c>
      <c r="C89" s="254">
        <v>0.85</v>
      </c>
      <c r="D89" s="254">
        <v>0.84</v>
      </c>
      <c r="E89" s="254">
        <v>0.85</v>
      </c>
      <c r="F89" s="254">
        <v>0.84</v>
      </c>
      <c r="G89" s="254">
        <v>0.74</v>
      </c>
      <c r="H89" s="280">
        <f t="shared" si="8"/>
        <v>-9.9999999999999978E-2</v>
      </c>
      <c r="I89" s="163">
        <f t="shared" si="9"/>
        <v>-0.11904761904761903</v>
      </c>
      <c r="J89" s="597" t="s">
        <v>858</v>
      </c>
      <c r="K89" s="292">
        <f t="shared" si="6"/>
        <v>-0.10999999999999999</v>
      </c>
      <c r="L89" s="310">
        <f t="shared" si="7"/>
        <v>-0.12941176470588234</v>
      </c>
      <c r="M89" s="597" t="s">
        <v>858</v>
      </c>
    </row>
    <row r="90" spans="1:13" ht="24" x14ac:dyDescent="0.2">
      <c r="A90" s="62" t="s">
        <v>268</v>
      </c>
      <c r="B90" s="92" t="s">
        <v>267</v>
      </c>
      <c r="C90" s="254">
        <v>0.02</v>
      </c>
      <c r="D90" s="254">
        <v>0.02</v>
      </c>
      <c r="E90" s="254">
        <v>0.02</v>
      </c>
      <c r="F90" s="254">
        <v>0.02</v>
      </c>
      <c r="G90" s="254">
        <v>0.02</v>
      </c>
      <c r="H90" s="280">
        <f>G90-F90</f>
        <v>0</v>
      </c>
      <c r="I90" s="163">
        <f t="shared" si="9"/>
        <v>0</v>
      </c>
      <c r="J90" s="504"/>
      <c r="K90" s="292">
        <f t="shared" si="6"/>
        <v>0</v>
      </c>
      <c r="L90" s="310">
        <f>K90/E90</f>
        <v>0</v>
      </c>
      <c r="M90" s="325"/>
    </row>
    <row r="91" spans="1:13" x14ac:dyDescent="0.2">
      <c r="A91" s="61" t="s">
        <v>266</v>
      </c>
      <c r="B91" s="92" t="s">
        <v>265</v>
      </c>
      <c r="C91" s="338">
        <v>3</v>
      </c>
      <c r="D91" s="83">
        <v>3</v>
      </c>
      <c r="E91" s="287">
        <v>3</v>
      </c>
      <c r="F91" s="287">
        <v>3</v>
      </c>
      <c r="G91" s="287">
        <v>3</v>
      </c>
      <c r="H91" s="60">
        <f t="shared" si="8"/>
        <v>0</v>
      </c>
      <c r="I91" s="158">
        <f t="shared" si="9"/>
        <v>0</v>
      </c>
      <c r="J91" s="498"/>
      <c r="K91" s="292">
        <f t="shared" si="6"/>
        <v>0</v>
      </c>
      <c r="L91" s="310">
        <f t="shared" si="7"/>
        <v>0</v>
      </c>
      <c r="M91" s="679"/>
    </row>
    <row r="92" spans="1:13" ht="23.25" customHeight="1" x14ac:dyDescent="0.2">
      <c r="A92" s="61" t="s">
        <v>264</v>
      </c>
      <c r="B92" s="92" t="s">
        <v>263</v>
      </c>
      <c r="C92" s="338">
        <v>14017.2</v>
      </c>
      <c r="D92" s="83">
        <v>13631.2</v>
      </c>
      <c r="E92" s="287">
        <v>14017.2</v>
      </c>
      <c r="F92" s="287">
        <v>13631.2</v>
      </c>
      <c r="G92" s="287">
        <v>13521</v>
      </c>
      <c r="H92" s="60">
        <f t="shared" si="8"/>
        <v>-110.20000000000073</v>
      </c>
      <c r="I92" s="158">
        <f t="shared" si="9"/>
        <v>-8.084394624097711E-3</v>
      </c>
      <c r="J92" s="502"/>
      <c r="K92" s="292">
        <f t="shared" si="6"/>
        <v>-496.20000000000073</v>
      </c>
      <c r="L92" s="310">
        <f t="shared" si="7"/>
        <v>-3.5399366492594862E-2</v>
      </c>
      <c r="M92" s="324"/>
    </row>
    <row r="93" spans="1:13" x14ac:dyDescent="0.2">
      <c r="A93" s="62" t="s">
        <v>262</v>
      </c>
      <c r="B93" s="92" t="s">
        <v>493</v>
      </c>
      <c r="C93" s="339">
        <v>27070</v>
      </c>
      <c r="D93" s="83">
        <v>27070</v>
      </c>
      <c r="E93" s="287">
        <v>27070</v>
      </c>
      <c r="F93" s="287">
        <v>27070</v>
      </c>
      <c r="G93" s="287">
        <v>27070</v>
      </c>
      <c r="H93" s="63">
        <f t="shared" si="8"/>
        <v>0</v>
      </c>
      <c r="I93" s="180">
        <f t="shared" ref="I93:I101" si="10">IFERROR(H93/F93,"-")</f>
        <v>0</v>
      </c>
      <c r="J93" s="180"/>
      <c r="K93" s="292">
        <f t="shared" si="6"/>
        <v>0</v>
      </c>
      <c r="L93" s="310">
        <f t="shared" si="7"/>
        <v>0</v>
      </c>
      <c r="M93" s="516"/>
    </row>
    <row r="94" spans="1:13" x14ac:dyDescent="0.2">
      <c r="A94" s="62" t="s">
        <v>484</v>
      </c>
      <c r="B94" s="212" t="s">
        <v>494</v>
      </c>
      <c r="C94" s="339">
        <v>7361</v>
      </c>
      <c r="D94" s="83">
        <v>7361</v>
      </c>
      <c r="E94" s="287">
        <v>7361</v>
      </c>
      <c r="F94" s="287">
        <v>7361</v>
      </c>
      <c r="G94" s="287">
        <v>7361</v>
      </c>
      <c r="H94" s="63">
        <f t="shared" si="8"/>
        <v>0</v>
      </c>
      <c r="I94" s="180">
        <f t="shared" si="10"/>
        <v>0</v>
      </c>
      <c r="J94" s="180"/>
      <c r="K94" s="292">
        <f t="shared" si="6"/>
        <v>0</v>
      </c>
      <c r="L94" s="310">
        <f t="shared" si="7"/>
        <v>0</v>
      </c>
      <c r="M94" s="516"/>
    </row>
    <row r="95" spans="1:13" x14ac:dyDescent="0.2">
      <c r="A95" s="62" t="s">
        <v>261</v>
      </c>
      <c r="B95" s="64" t="s">
        <v>695</v>
      </c>
      <c r="C95" s="338">
        <f>2474570+605720+467120+310230</f>
        <v>3857640</v>
      </c>
      <c r="D95" s="83">
        <v>3717530</v>
      </c>
      <c r="E95" s="287">
        <v>3857640</v>
      </c>
      <c r="F95" s="287">
        <v>3717530</v>
      </c>
      <c r="G95" s="287">
        <f>2462360+342710+428310+506610</f>
        <v>3739990</v>
      </c>
      <c r="H95" s="60">
        <f t="shared" si="8"/>
        <v>22460</v>
      </c>
      <c r="I95" s="158">
        <f>IFERROR(H95/F95,"-")</f>
        <v>6.0416459315728458E-3</v>
      </c>
      <c r="J95" s="502"/>
      <c r="K95" s="292">
        <f t="shared" si="6"/>
        <v>-117650</v>
      </c>
      <c r="L95" s="310">
        <f>K95/E95</f>
        <v>-3.0497921008699618E-2</v>
      </c>
      <c r="M95" s="324"/>
    </row>
    <row r="96" spans="1:13" ht="33.75" x14ac:dyDescent="0.2">
      <c r="A96" s="61" t="s">
        <v>260</v>
      </c>
      <c r="B96" s="64" t="s">
        <v>259</v>
      </c>
      <c r="C96" s="338">
        <f>1396839+159700+160678+160433</f>
        <v>1877650</v>
      </c>
      <c r="D96" s="83">
        <v>1837531</v>
      </c>
      <c r="E96" s="287">
        <v>1877650</v>
      </c>
      <c r="F96" s="287">
        <v>1837531</v>
      </c>
      <c r="G96" s="287">
        <f>1307708+149319+145406+145667</f>
        <v>1748100</v>
      </c>
      <c r="H96" s="60">
        <f t="shared" si="8"/>
        <v>-89431</v>
      </c>
      <c r="I96" s="493">
        <f>IFERROR(H96/F96,"-")</f>
        <v>-4.8669110888469362E-2</v>
      </c>
      <c r="J96" s="498"/>
      <c r="K96" s="292">
        <f t="shared" si="6"/>
        <v>-129550</v>
      </c>
      <c r="L96" s="310">
        <f t="shared" si="7"/>
        <v>-6.8995819242137782E-2</v>
      </c>
      <c r="M96" s="591" t="s">
        <v>750</v>
      </c>
    </row>
    <row r="97" spans="1:13" x14ac:dyDescent="0.2">
      <c r="A97" s="61" t="s">
        <v>258</v>
      </c>
      <c r="B97" s="206" t="s">
        <v>257</v>
      </c>
      <c r="C97" s="340">
        <f>13887+603+707+627+870+631+777</f>
        <v>18102</v>
      </c>
      <c r="D97" s="81">
        <v>17834</v>
      </c>
      <c r="E97" s="297">
        <v>18102</v>
      </c>
      <c r="F97" s="297">
        <v>17834</v>
      </c>
      <c r="G97" s="297">
        <f>12663+954+1525+527+859+573+931</f>
        <v>18032</v>
      </c>
      <c r="H97" s="60">
        <f t="shared" si="8"/>
        <v>198</v>
      </c>
      <c r="I97" s="158">
        <f>IFERROR(H97/F97,"-")</f>
        <v>1.1102388695749692E-2</v>
      </c>
      <c r="J97" s="326"/>
      <c r="K97" s="292">
        <f t="shared" si="6"/>
        <v>-70</v>
      </c>
      <c r="L97" s="310">
        <f t="shared" si="7"/>
        <v>-3.8669760247486465E-3</v>
      </c>
      <c r="M97" s="326"/>
    </row>
    <row r="98" spans="1:13" x14ac:dyDescent="0.2">
      <c r="A98" s="61" t="s">
        <v>256</v>
      </c>
      <c r="B98" s="206" t="s">
        <v>255</v>
      </c>
      <c r="C98" s="340">
        <f>14247+631+777+40+627+870+40+603+707+40</f>
        <v>18582</v>
      </c>
      <c r="D98" s="81">
        <v>18485</v>
      </c>
      <c r="E98" s="297">
        <v>18582</v>
      </c>
      <c r="F98" s="297">
        <v>18485</v>
      </c>
      <c r="G98" s="297">
        <f>13338+954+1525+108.67+527+859+108.67+573+931+108.67</f>
        <v>19033.009999999995</v>
      </c>
      <c r="H98" s="60">
        <f t="shared" si="8"/>
        <v>548.00999999999476</v>
      </c>
      <c r="I98" s="158">
        <f t="shared" si="10"/>
        <v>2.9646199621314297E-2</v>
      </c>
      <c r="J98" s="326"/>
      <c r="K98" s="292">
        <f t="shared" si="6"/>
        <v>451.00999999999476</v>
      </c>
      <c r="L98" s="310">
        <f t="shared" si="7"/>
        <v>2.4271337853836766E-2</v>
      </c>
      <c r="M98" s="326"/>
    </row>
    <row r="99" spans="1:13" x14ac:dyDescent="0.2">
      <c r="A99" s="296" t="s">
        <v>254</v>
      </c>
      <c r="B99" s="299" t="s">
        <v>253</v>
      </c>
      <c r="C99" s="341">
        <v>241</v>
      </c>
      <c r="D99" s="298">
        <v>241</v>
      </c>
      <c r="E99" s="298">
        <v>241</v>
      </c>
      <c r="F99" s="298">
        <v>241</v>
      </c>
      <c r="G99" s="298">
        <v>241</v>
      </c>
      <c r="H99" s="511">
        <f>G99-F99</f>
        <v>0</v>
      </c>
      <c r="I99" s="492">
        <f t="shared" si="10"/>
        <v>0</v>
      </c>
      <c r="J99" s="492"/>
      <c r="K99" s="507">
        <f t="shared" si="6"/>
        <v>0</v>
      </c>
      <c r="L99" s="508">
        <f t="shared" si="7"/>
        <v>0</v>
      </c>
      <c r="M99" s="492"/>
    </row>
    <row r="100" spans="1:13" x14ac:dyDescent="0.2">
      <c r="A100" s="61" t="s">
        <v>252</v>
      </c>
      <c r="B100" s="206" t="s">
        <v>251</v>
      </c>
      <c r="C100" s="339">
        <v>9</v>
      </c>
      <c r="D100" s="81">
        <v>9</v>
      </c>
      <c r="E100" s="297">
        <v>9</v>
      </c>
      <c r="F100" s="297">
        <v>9</v>
      </c>
      <c r="G100" s="297">
        <v>9</v>
      </c>
      <c r="H100" s="60">
        <f t="shared" si="8"/>
        <v>0</v>
      </c>
      <c r="I100" s="158">
        <f>IFERROR(H100/F100,"-")</f>
        <v>0</v>
      </c>
      <c r="J100" s="498"/>
      <c r="K100" s="292">
        <f t="shared" si="6"/>
        <v>0</v>
      </c>
      <c r="L100" s="310">
        <f t="shared" si="7"/>
        <v>0</v>
      </c>
      <c r="M100" s="290"/>
    </row>
    <row r="101" spans="1:13" x14ac:dyDescent="0.2">
      <c r="A101" s="61" t="s">
        <v>250</v>
      </c>
      <c r="B101" s="206" t="s">
        <v>249</v>
      </c>
      <c r="C101" s="339">
        <v>232</v>
      </c>
      <c r="D101" s="81">
        <v>232</v>
      </c>
      <c r="E101" s="297">
        <v>232</v>
      </c>
      <c r="F101" s="297">
        <v>232</v>
      </c>
      <c r="G101" s="297">
        <v>232</v>
      </c>
      <c r="H101" s="60">
        <f t="shared" si="8"/>
        <v>0</v>
      </c>
      <c r="I101" s="158">
        <f t="shared" si="10"/>
        <v>0</v>
      </c>
      <c r="J101" s="498"/>
      <c r="K101" s="292">
        <f t="shared" si="6"/>
        <v>0</v>
      </c>
      <c r="L101" s="310">
        <f t="shared" si="7"/>
        <v>0</v>
      </c>
      <c r="M101" s="290"/>
    </row>
    <row r="103" spans="1:13" x14ac:dyDescent="0.2">
      <c r="A103" s="793" t="s">
        <v>496</v>
      </c>
      <c r="B103" s="793"/>
      <c r="C103" s="793"/>
      <c r="D103" s="793"/>
      <c r="E103" s="793"/>
      <c r="F103" s="793"/>
      <c r="G103" s="793"/>
      <c r="H103" s="793"/>
      <c r="I103" s="793"/>
      <c r="J103" s="213"/>
    </row>
  </sheetData>
  <mergeCells count="1">
    <mergeCell ref="A103:I103"/>
  </mergeCells>
  <pageMargins left="0.70866141732283472" right="0.70866141732283472" top="0.74803149606299213" bottom="0.74803149606299213" header="0.31496062992125984" footer="0.31496062992125984"/>
  <pageSetup paperSize="9" scale="61" fitToHeight="0" orientation="landscape" r:id="rId1"/>
  <headerFooter>
    <oddHeader xml:space="preserve">&amp;C&amp;"Arial,Bold"
Naturālie rādītāji&amp;R3.pielikums
</oddHeader>
    <oddFooter>&amp;L&amp;F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F13C-E1D2-44A7-B659-2CDB2986C0BE}">
  <sheetPr>
    <tabColor rgb="FF92D050"/>
  </sheetPr>
  <dimension ref="A1:M103"/>
  <sheetViews>
    <sheetView topLeftCell="B1" zoomScale="120" zoomScaleNormal="120" workbookViewId="0">
      <pane ySplit="4" topLeftCell="A56" activePane="bottomLeft" state="frozen"/>
      <selection activeCell="N34" sqref="N34"/>
      <selection pane="bottomLeft" activeCell="G70" sqref="G70"/>
    </sheetView>
  </sheetViews>
  <sheetFormatPr defaultRowHeight="12.75" x14ac:dyDescent="0.2"/>
  <cols>
    <col min="1" max="1" width="6.7109375" style="89" customWidth="1"/>
    <col min="2" max="2" width="40.28515625" style="89" customWidth="1"/>
    <col min="3" max="3" width="11.28515625" style="89" customWidth="1"/>
    <col min="4" max="4" width="11.5703125" style="91" customWidth="1"/>
    <col min="5" max="5" width="10.7109375" style="91" customWidth="1"/>
    <col min="6" max="8" width="10.85546875" style="89" customWidth="1"/>
    <col min="9" max="9" width="10.85546875" style="179" customWidth="1"/>
    <col min="10" max="10" width="37.7109375" style="179" customWidth="1"/>
    <col min="11" max="11" width="9.140625" style="89" customWidth="1"/>
    <col min="12" max="12" width="9.140625" style="179" customWidth="1"/>
    <col min="13" max="13" width="39.28515625" style="89" customWidth="1"/>
    <col min="14" max="16384" width="9.140625" style="89"/>
  </cols>
  <sheetData>
    <row r="1" spans="1:13" ht="78.75" x14ac:dyDescent="0.2">
      <c r="A1" s="689" t="s">
        <v>0</v>
      </c>
      <c r="B1" s="51" t="s">
        <v>219</v>
      </c>
      <c r="C1" s="458" t="s">
        <v>707</v>
      </c>
      <c r="D1" s="458" t="s">
        <v>703</v>
      </c>
      <c r="E1" s="458" t="s">
        <v>849</v>
      </c>
      <c r="F1" s="458" t="s">
        <v>850</v>
      </c>
      <c r="G1" s="458" t="s">
        <v>851</v>
      </c>
      <c r="H1" s="690" t="s">
        <v>704</v>
      </c>
      <c r="I1" s="691" t="s">
        <v>705</v>
      </c>
      <c r="J1" s="691" t="s">
        <v>664</v>
      </c>
      <c r="K1" s="690" t="s">
        <v>706</v>
      </c>
      <c r="L1" s="691" t="s">
        <v>710</v>
      </c>
      <c r="M1" s="691" t="s">
        <v>664</v>
      </c>
    </row>
    <row r="2" spans="1:13" x14ac:dyDescent="0.2">
      <c r="A2" s="94">
        <v>1</v>
      </c>
      <c r="B2" s="458">
        <v>2</v>
      </c>
      <c r="C2" s="458">
        <v>3</v>
      </c>
      <c r="D2" s="458">
        <v>4</v>
      </c>
      <c r="E2" s="458">
        <v>5</v>
      </c>
      <c r="F2" s="458">
        <v>6</v>
      </c>
      <c r="G2" s="458">
        <v>7</v>
      </c>
      <c r="H2" s="690" t="s">
        <v>665</v>
      </c>
      <c r="I2" s="691" t="s">
        <v>666</v>
      </c>
      <c r="J2" s="692">
        <v>10</v>
      </c>
      <c r="K2" s="690" t="s">
        <v>667</v>
      </c>
      <c r="L2" s="691" t="s">
        <v>668</v>
      </c>
      <c r="M2" s="692">
        <v>13</v>
      </c>
    </row>
    <row r="3" spans="1:13" x14ac:dyDescent="0.2">
      <c r="A3" s="693" t="s">
        <v>378</v>
      </c>
      <c r="B3" s="195" t="s">
        <v>377</v>
      </c>
      <c r="C3" s="195"/>
      <c r="D3" s="196"/>
      <c r="E3" s="196"/>
      <c r="F3" s="196"/>
      <c r="G3" s="196"/>
      <c r="H3" s="197"/>
      <c r="I3" s="198"/>
      <c r="J3" s="198"/>
      <c r="K3" s="197"/>
      <c r="L3" s="198"/>
      <c r="M3" s="198"/>
    </row>
    <row r="4" spans="1:13" x14ac:dyDescent="0.2">
      <c r="A4" s="68" t="s">
        <v>376</v>
      </c>
      <c r="B4" s="199" t="s">
        <v>375</v>
      </c>
      <c r="C4" s="84" t="s">
        <v>275</v>
      </c>
      <c r="D4" s="84" t="s">
        <v>275</v>
      </c>
      <c r="E4" s="84" t="s">
        <v>275</v>
      </c>
      <c r="F4" s="84" t="s">
        <v>275</v>
      </c>
      <c r="G4" s="84" t="s">
        <v>275</v>
      </c>
      <c r="H4" s="295" t="s">
        <v>275</v>
      </c>
      <c r="I4" s="494" t="s">
        <v>275</v>
      </c>
      <c r="J4" s="494"/>
      <c r="K4" s="295" t="s">
        <v>275</v>
      </c>
      <c r="L4" s="494" t="s">
        <v>275</v>
      </c>
      <c r="M4" s="494"/>
    </row>
    <row r="5" spans="1:13" ht="22.5" x14ac:dyDescent="0.2">
      <c r="A5" s="68" t="s">
        <v>374</v>
      </c>
      <c r="B5" s="211" t="s">
        <v>373</v>
      </c>
      <c r="C5" s="515" t="s">
        <v>275</v>
      </c>
      <c r="D5" s="515" t="s">
        <v>275</v>
      </c>
      <c r="E5" s="515" t="s">
        <v>275</v>
      </c>
      <c r="F5" s="515" t="s">
        <v>275</v>
      </c>
      <c r="G5" s="515" t="s">
        <v>275</v>
      </c>
      <c r="H5" s="295" t="s">
        <v>275</v>
      </c>
      <c r="I5" s="494" t="s">
        <v>275</v>
      </c>
      <c r="J5" s="494"/>
      <c r="K5" s="295" t="s">
        <v>275</v>
      </c>
      <c r="L5" s="494" t="s">
        <v>275</v>
      </c>
      <c r="M5" s="494"/>
    </row>
    <row r="6" spans="1:13" x14ac:dyDescent="0.2">
      <c r="A6" s="694" t="s">
        <v>372</v>
      </c>
      <c r="B6" s="695" t="s">
        <v>371</v>
      </c>
      <c r="C6" s="696">
        <v>30125</v>
      </c>
      <c r="D6" s="598">
        <v>30954</v>
      </c>
      <c r="E6" s="598">
        <v>30125</v>
      </c>
      <c r="F6" s="598">
        <v>30954</v>
      </c>
      <c r="G6" s="598">
        <v>30004</v>
      </c>
      <c r="H6" s="292">
        <f>G6-F6</f>
        <v>-950</v>
      </c>
      <c r="I6" s="493">
        <f>IFERROR(H6/F6,"-")</f>
        <v>-3.0690702332493377E-2</v>
      </c>
      <c r="J6" s="603"/>
      <c r="K6" s="292">
        <f>G6-E6</f>
        <v>-121</v>
      </c>
      <c r="L6" s="493">
        <f>K6/E6</f>
        <v>-4.0165975103734443E-3</v>
      </c>
      <c r="M6" s="603"/>
    </row>
    <row r="7" spans="1:13" ht="33.75" x14ac:dyDescent="0.2">
      <c r="A7" s="694" t="s">
        <v>370</v>
      </c>
      <c r="B7" s="697" t="s">
        <v>369</v>
      </c>
      <c r="C7" s="698">
        <v>26812</v>
      </c>
      <c r="D7" s="599">
        <v>27442</v>
      </c>
      <c r="E7" s="599">
        <v>26812</v>
      </c>
      <c r="F7" s="599">
        <v>27442</v>
      </c>
      <c r="G7" s="599">
        <v>26538</v>
      </c>
      <c r="H7" s="292">
        <f t="shared" ref="H7:H55" si="0">G7-F7</f>
        <v>-904</v>
      </c>
      <c r="I7" s="493">
        <f>IFERROR(H7/F7,"-")</f>
        <v>-3.2942205378616717E-2</v>
      </c>
      <c r="J7" s="603"/>
      <c r="K7" s="292">
        <f t="shared" ref="K7:K70" si="1">G7-E7</f>
        <v>-274</v>
      </c>
      <c r="L7" s="493">
        <f t="shared" ref="L7:L70" si="2">K7/E7</f>
        <v>-1.0219304788900492E-2</v>
      </c>
      <c r="M7" s="603"/>
    </row>
    <row r="8" spans="1:13" x14ac:dyDescent="0.2">
      <c r="A8" s="694" t="s">
        <v>368</v>
      </c>
      <c r="B8" s="697" t="s">
        <v>367</v>
      </c>
      <c r="C8" s="698">
        <v>3313</v>
      </c>
      <c r="D8" s="599">
        <v>3512</v>
      </c>
      <c r="E8" s="599">
        <v>3313</v>
      </c>
      <c r="F8" s="599">
        <v>3512</v>
      </c>
      <c r="G8" s="599">
        <v>3466</v>
      </c>
      <c r="H8" s="292">
        <f t="shared" si="0"/>
        <v>-46</v>
      </c>
      <c r="I8" s="493">
        <f t="shared" ref="I8:I54" si="3">IFERROR(H8/F8,"-")</f>
        <v>-1.3097949886104784E-2</v>
      </c>
      <c r="J8" s="603"/>
      <c r="K8" s="292">
        <f t="shared" si="1"/>
        <v>153</v>
      </c>
      <c r="L8" s="493">
        <f t="shared" si="2"/>
        <v>4.6181708421370357E-2</v>
      </c>
      <c r="M8" s="603"/>
    </row>
    <row r="9" spans="1:13" ht="22.5" hidden="1" x14ac:dyDescent="0.2">
      <c r="A9" s="694" t="s">
        <v>366</v>
      </c>
      <c r="B9" s="697" t="s">
        <v>365</v>
      </c>
      <c r="C9" s="698"/>
      <c r="D9" s="599"/>
      <c r="E9" s="599"/>
      <c r="F9" s="599"/>
      <c r="G9" s="599"/>
      <c r="H9" s="292">
        <f t="shared" si="0"/>
        <v>0</v>
      </c>
      <c r="I9" s="493" t="str">
        <f t="shared" si="3"/>
        <v>-</v>
      </c>
      <c r="J9" s="606"/>
      <c r="K9" s="292">
        <f t="shared" si="1"/>
        <v>0</v>
      </c>
      <c r="L9" s="493" t="e">
        <f t="shared" si="2"/>
        <v>#DIV/0!</v>
      </c>
      <c r="M9" s="606"/>
    </row>
    <row r="10" spans="1:13" ht="22.5" hidden="1" x14ac:dyDescent="0.2">
      <c r="A10" s="699" t="s">
        <v>364</v>
      </c>
      <c r="B10" s="697" t="s">
        <v>363</v>
      </c>
      <c r="C10" s="698"/>
      <c r="D10" s="599"/>
      <c r="E10" s="599"/>
      <c r="F10" s="599"/>
      <c r="G10" s="599"/>
      <c r="H10" s="292">
        <f t="shared" si="0"/>
        <v>0</v>
      </c>
      <c r="I10" s="493" t="str">
        <f t="shared" si="3"/>
        <v>-</v>
      </c>
      <c r="J10" s="606"/>
      <c r="K10" s="292">
        <f t="shared" si="1"/>
        <v>0</v>
      </c>
      <c r="L10" s="493" t="e">
        <f t="shared" si="2"/>
        <v>#DIV/0!</v>
      </c>
      <c r="M10" s="606"/>
    </row>
    <row r="11" spans="1:13" hidden="1" x14ac:dyDescent="0.2">
      <c r="A11" s="699" t="s">
        <v>362</v>
      </c>
      <c r="B11" s="697" t="s">
        <v>361</v>
      </c>
      <c r="C11" s="698"/>
      <c r="D11" s="599"/>
      <c r="E11" s="599"/>
      <c r="F11" s="599"/>
      <c r="G11" s="599"/>
      <c r="H11" s="292">
        <f t="shared" si="0"/>
        <v>0</v>
      </c>
      <c r="I11" s="493" t="str">
        <f t="shared" si="3"/>
        <v>-</v>
      </c>
      <c r="J11" s="606"/>
      <c r="K11" s="292">
        <f t="shared" si="1"/>
        <v>0</v>
      </c>
      <c r="L11" s="493" t="e">
        <f t="shared" si="2"/>
        <v>#DIV/0!</v>
      </c>
      <c r="M11" s="606"/>
    </row>
    <row r="12" spans="1:13" x14ac:dyDescent="0.2">
      <c r="A12" s="68" t="s">
        <v>360</v>
      </c>
      <c r="B12" s="512" t="s">
        <v>359</v>
      </c>
      <c r="C12" s="513" t="s">
        <v>275</v>
      </c>
      <c r="D12" s="514" t="s">
        <v>275</v>
      </c>
      <c r="E12" s="514" t="s">
        <v>275</v>
      </c>
      <c r="F12" s="514" t="s">
        <v>275</v>
      </c>
      <c r="G12" s="514" t="s">
        <v>275</v>
      </c>
      <c r="H12" s="295" t="s">
        <v>275</v>
      </c>
      <c r="I12" s="295" t="s">
        <v>275</v>
      </c>
      <c r="J12" s="295"/>
      <c r="K12" s="507" t="e">
        <f t="shared" si="1"/>
        <v>#VALUE!</v>
      </c>
      <c r="L12" s="508" t="e">
        <f t="shared" si="2"/>
        <v>#VALUE!</v>
      </c>
      <c r="M12" s="295"/>
    </row>
    <row r="13" spans="1:13" x14ac:dyDescent="0.2">
      <c r="A13" s="294" t="s">
        <v>358</v>
      </c>
      <c r="B13" s="201" t="s">
        <v>357</v>
      </c>
      <c r="C13" s="330">
        <v>200</v>
      </c>
      <c r="D13" s="700">
        <v>201</v>
      </c>
      <c r="E13" s="202">
        <v>200</v>
      </c>
      <c r="F13" s="202">
        <v>201</v>
      </c>
      <c r="G13" s="202">
        <v>202</v>
      </c>
      <c r="H13" s="88">
        <f t="shared" si="0"/>
        <v>1</v>
      </c>
      <c r="I13" s="493">
        <f t="shared" si="3"/>
        <v>4.9751243781094526E-3</v>
      </c>
      <c r="J13" s="606"/>
      <c r="K13" s="292">
        <f t="shared" si="1"/>
        <v>2</v>
      </c>
      <c r="L13" s="493">
        <f t="shared" si="2"/>
        <v>0.01</v>
      </c>
      <c r="M13" s="606"/>
    </row>
    <row r="14" spans="1:13" x14ac:dyDescent="0.2">
      <c r="A14" s="294" t="s">
        <v>356</v>
      </c>
      <c r="B14" s="201" t="s">
        <v>471</v>
      </c>
      <c r="C14" s="330"/>
      <c r="D14" s="700"/>
      <c r="E14" s="202"/>
      <c r="F14" s="202"/>
      <c r="G14" s="202"/>
      <c r="H14" s="88">
        <f t="shared" si="0"/>
        <v>0</v>
      </c>
      <c r="I14" s="493" t="str">
        <f>IFERROR(H14/F14,"-")</f>
        <v>-</v>
      </c>
      <c r="J14" s="606"/>
      <c r="K14" s="292">
        <f t="shared" si="1"/>
        <v>0</v>
      </c>
      <c r="L14" s="493" t="e">
        <f t="shared" si="2"/>
        <v>#DIV/0!</v>
      </c>
      <c r="M14" s="606"/>
    </row>
    <row r="15" spans="1:13" x14ac:dyDescent="0.2">
      <c r="A15" s="294" t="s">
        <v>470</v>
      </c>
      <c r="B15" s="58" t="s">
        <v>355</v>
      </c>
      <c r="C15" s="331">
        <v>47524</v>
      </c>
      <c r="D15" s="601">
        <v>47482</v>
      </c>
      <c r="E15" s="297">
        <v>47524</v>
      </c>
      <c r="F15" s="297">
        <v>47482</v>
      </c>
      <c r="G15" s="297">
        <v>46495</v>
      </c>
      <c r="H15" s="60">
        <f>G15-F15</f>
        <v>-987</v>
      </c>
      <c r="I15" s="493">
        <f t="shared" si="3"/>
        <v>-2.0786824480855903E-2</v>
      </c>
      <c r="J15" s="605"/>
      <c r="K15" s="292">
        <f t="shared" si="1"/>
        <v>-1029</v>
      </c>
      <c r="L15" s="493">
        <f t="shared" si="2"/>
        <v>-2.1652217826782259E-2</v>
      </c>
      <c r="M15" s="603"/>
    </row>
    <row r="16" spans="1:13" x14ac:dyDescent="0.2">
      <c r="A16" s="294" t="s">
        <v>380</v>
      </c>
      <c r="B16" s="58" t="s">
        <v>489</v>
      </c>
      <c r="C16" s="332">
        <v>299</v>
      </c>
      <c r="D16" s="701">
        <v>359</v>
      </c>
      <c r="E16" s="701">
        <v>299</v>
      </c>
      <c r="F16" s="701">
        <v>359</v>
      </c>
      <c r="G16" s="701">
        <v>352</v>
      </c>
      <c r="H16" s="153">
        <f t="shared" si="0"/>
        <v>-7</v>
      </c>
      <c r="I16" s="493">
        <f t="shared" si="3"/>
        <v>-1.9498607242339833E-2</v>
      </c>
      <c r="J16" s="603"/>
      <c r="K16" s="292">
        <f t="shared" si="1"/>
        <v>53</v>
      </c>
      <c r="L16" s="493">
        <f t="shared" si="2"/>
        <v>0.17725752508361203</v>
      </c>
      <c r="M16" s="597" t="s">
        <v>756</v>
      </c>
    </row>
    <row r="17" spans="1:13" x14ac:dyDescent="0.2">
      <c r="A17" s="294" t="s">
        <v>382</v>
      </c>
      <c r="B17" s="58" t="s">
        <v>490</v>
      </c>
      <c r="C17" s="332">
        <v>307</v>
      </c>
      <c r="D17" s="701">
        <v>354</v>
      </c>
      <c r="E17" s="203">
        <v>307</v>
      </c>
      <c r="F17" s="203">
        <v>354</v>
      </c>
      <c r="G17" s="701">
        <v>353</v>
      </c>
      <c r="H17" s="153">
        <f t="shared" si="0"/>
        <v>-1</v>
      </c>
      <c r="I17" s="493">
        <f>IFERROR(H17/F17,"-")</f>
        <v>-2.8248587570621469E-3</v>
      </c>
      <c r="J17" s="603"/>
      <c r="K17" s="292">
        <f t="shared" si="1"/>
        <v>46</v>
      </c>
      <c r="L17" s="493">
        <f t="shared" si="2"/>
        <v>0.14983713355048861</v>
      </c>
      <c r="M17" s="597" t="s">
        <v>756</v>
      </c>
    </row>
    <row r="18" spans="1:13" x14ac:dyDescent="0.2">
      <c r="A18" s="294" t="s">
        <v>354</v>
      </c>
      <c r="B18" s="58" t="s">
        <v>352</v>
      </c>
      <c r="C18" s="331">
        <v>7419</v>
      </c>
      <c r="D18" s="601">
        <v>7604</v>
      </c>
      <c r="E18" s="297">
        <v>7419</v>
      </c>
      <c r="F18" s="297">
        <v>7604</v>
      </c>
      <c r="G18" s="297">
        <v>7406</v>
      </c>
      <c r="H18" s="60">
        <f t="shared" si="0"/>
        <v>-198</v>
      </c>
      <c r="I18" s="493">
        <f t="shared" si="3"/>
        <v>-2.6038926880589165E-2</v>
      </c>
      <c r="J18" s="623"/>
      <c r="K18" s="292">
        <f t="shared" si="1"/>
        <v>-13</v>
      </c>
      <c r="L18" s="493">
        <f t="shared" si="2"/>
        <v>-1.7522577166734061E-3</v>
      </c>
      <c r="M18" s="603"/>
    </row>
    <row r="19" spans="1:13" ht="22.5" x14ac:dyDescent="0.2">
      <c r="A19" s="294" t="s">
        <v>381</v>
      </c>
      <c r="B19" s="204" t="s">
        <v>350</v>
      </c>
      <c r="C19" s="702">
        <v>4099</v>
      </c>
      <c r="D19" s="700">
        <v>4103</v>
      </c>
      <c r="E19" s="202">
        <v>4099</v>
      </c>
      <c r="F19" s="202">
        <v>4103</v>
      </c>
      <c r="G19" s="202">
        <v>3933</v>
      </c>
      <c r="H19" s="60">
        <f t="shared" si="0"/>
        <v>-170</v>
      </c>
      <c r="I19" s="493">
        <f t="shared" si="3"/>
        <v>-4.1433097733365828E-2</v>
      </c>
      <c r="J19" s="605"/>
      <c r="K19" s="292">
        <f t="shared" si="1"/>
        <v>-166</v>
      </c>
      <c r="L19" s="493">
        <f t="shared" si="2"/>
        <v>-4.0497682361551601E-2</v>
      </c>
      <c r="M19" s="603"/>
    </row>
    <row r="20" spans="1:13" x14ac:dyDescent="0.2">
      <c r="A20" s="294" t="s">
        <v>353</v>
      </c>
      <c r="B20" s="204" t="s">
        <v>479</v>
      </c>
      <c r="C20" s="702">
        <v>7412</v>
      </c>
      <c r="D20" s="700">
        <v>7640</v>
      </c>
      <c r="E20" s="202">
        <v>7412</v>
      </c>
      <c r="F20" s="202">
        <v>7640</v>
      </c>
      <c r="G20" s="202">
        <v>7394</v>
      </c>
      <c r="H20" s="60">
        <f t="shared" si="0"/>
        <v>-246</v>
      </c>
      <c r="I20" s="493">
        <f t="shared" si="3"/>
        <v>-3.2198952879581154E-2</v>
      </c>
      <c r="J20" s="606"/>
      <c r="K20" s="292">
        <f t="shared" si="1"/>
        <v>-18</v>
      </c>
      <c r="L20" s="493">
        <f t="shared" si="2"/>
        <v>-2.4284943335132216E-3</v>
      </c>
      <c r="M20" s="603"/>
    </row>
    <row r="21" spans="1:13" x14ac:dyDescent="0.2">
      <c r="A21" s="144" t="s">
        <v>468</v>
      </c>
      <c r="B21" s="204" t="s">
        <v>379</v>
      </c>
      <c r="C21" s="702">
        <v>6758</v>
      </c>
      <c r="D21" s="700">
        <v>7046</v>
      </c>
      <c r="E21" s="202">
        <v>6758</v>
      </c>
      <c r="F21" s="202">
        <v>7046</v>
      </c>
      <c r="G21" s="202">
        <v>6906</v>
      </c>
      <c r="H21" s="60">
        <f t="shared" si="0"/>
        <v>-140</v>
      </c>
      <c r="I21" s="493">
        <f t="shared" si="3"/>
        <v>-1.9869429463525403E-2</v>
      </c>
      <c r="J21" s="623"/>
      <c r="K21" s="292">
        <f t="shared" si="1"/>
        <v>148</v>
      </c>
      <c r="L21" s="493">
        <f t="shared" si="2"/>
        <v>2.1899970405445397E-2</v>
      </c>
      <c r="M21" s="603"/>
    </row>
    <row r="22" spans="1:13" x14ac:dyDescent="0.2">
      <c r="A22" s="294" t="s">
        <v>351</v>
      </c>
      <c r="B22" s="204" t="s">
        <v>466</v>
      </c>
      <c r="C22" s="702">
        <v>4098</v>
      </c>
      <c r="D22" s="700">
        <v>4127</v>
      </c>
      <c r="E22" s="202">
        <v>4098</v>
      </c>
      <c r="F22" s="202">
        <v>4127</v>
      </c>
      <c r="G22" s="202">
        <v>3927</v>
      </c>
      <c r="H22" s="60">
        <f t="shared" si="0"/>
        <v>-200</v>
      </c>
      <c r="I22" s="493">
        <f t="shared" si="3"/>
        <v>-4.8461352071722801E-2</v>
      </c>
      <c r="J22" s="605"/>
      <c r="K22" s="292">
        <f t="shared" si="1"/>
        <v>-171</v>
      </c>
      <c r="L22" s="493">
        <f t="shared" si="2"/>
        <v>-4.1727672035139093E-2</v>
      </c>
      <c r="M22" s="603"/>
    </row>
    <row r="23" spans="1:13" ht="22.5" x14ac:dyDescent="0.2">
      <c r="A23" s="144" t="s">
        <v>469</v>
      </c>
      <c r="B23" s="204" t="s">
        <v>467</v>
      </c>
      <c r="C23" s="702">
        <v>3478</v>
      </c>
      <c r="D23" s="700">
        <v>3565</v>
      </c>
      <c r="E23" s="202">
        <v>3478</v>
      </c>
      <c r="F23" s="202">
        <v>3565</v>
      </c>
      <c r="G23" s="202">
        <v>3461</v>
      </c>
      <c r="H23" s="60">
        <f t="shared" si="0"/>
        <v>-104</v>
      </c>
      <c r="I23" s="493">
        <f t="shared" si="3"/>
        <v>-2.9172510518934082E-2</v>
      </c>
      <c r="J23" s="605"/>
      <c r="K23" s="292">
        <f t="shared" si="1"/>
        <v>-17</v>
      </c>
      <c r="L23" s="493">
        <f t="shared" si="2"/>
        <v>-4.8878665899942499E-3</v>
      </c>
      <c r="M23" s="603"/>
    </row>
    <row r="24" spans="1:13" ht="33.75" hidden="1" x14ac:dyDescent="0.2">
      <c r="A24" s="294" t="s">
        <v>349</v>
      </c>
      <c r="B24" s="703" t="s">
        <v>348</v>
      </c>
      <c r="C24" s="704"/>
      <c r="D24" s="600"/>
      <c r="E24" s="600"/>
      <c r="F24" s="600"/>
      <c r="G24" s="600"/>
      <c r="H24" s="60">
        <f t="shared" si="0"/>
        <v>0</v>
      </c>
      <c r="I24" s="493" t="str">
        <f t="shared" si="3"/>
        <v>-</v>
      </c>
      <c r="J24" s="606"/>
      <c r="K24" s="292">
        <f t="shared" si="1"/>
        <v>0</v>
      </c>
      <c r="L24" s="493" t="e">
        <f t="shared" si="2"/>
        <v>#DIV/0!</v>
      </c>
      <c r="M24" s="606"/>
    </row>
    <row r="25" spans="1:13" ht="33.75" x14ac:dyDescent="0.2">
      <c r="A25" s="294" t="s">
        <v>347</v>
      </c>
      <c r="B25" s="703" t="s">
        <v>346</v>
      </c>
      <c r="C25" s="704">
        <v>655</v>
      </c>
      <c r="D25" s="600">
        <v>661</v>
      </c>
      <c r="E25" s="600">
        <v>655</v>
      </c>
      <c r="F25" s="600">
        <v>661</v>
      </c>
      <c r="G25" s="600">
        <v>727</v>
      </c>
      <c r="H25" s="60">
        <f t="shared" si="0"/>
        <v>66</v>
      </c>
      <c r="I25" s="493">
        <f t="shared" si="3"/>
        <v>9.9848714069591532E-2</v>
      </c>
      <c r="J25" s="591" t="s">
        <v>746</v>
      </c>
      <c r="K25" s="292">
        <f t="shared" si="1"/>
        <v>72</v>
      </c>
      <c r="L25" s="493">
        <f t="shared" si="2"/>
        <v>0.1099236641221374</v>
      </c>
      <c r="M25" s="591" t="s">
        <v>746</v>
      </c>
    </row>
    <row r="26" spans="1:13" ht="33.75" x14ac:dyDescent="0.2">
      <c r="A26" s="294" t="s">
        <v>345</v>
      </c>
      <c r="B26" s="703" t="s">
        <v>450</v>
      </c>
      <c r="C26" s="704">
        <v>11578</v>
      </c>
      <c r="D26" s="600">
        <v>12319</v>
      </c>
      <c r="E26" s="600">
        <v>11578</v>
      </c>
      <c r="F26" s="600">
        <v>12319</v>
      </c>
      <c r="G26" s="600">
        <v>13199</v>
      </c>
      <c r="H26" s="705">
        <f t="shared" si="0"/>
        <v>880</v>
      </c>
      <c r="I26" s="606">
        <f t="shared" si="3"/>
        <v>7.1434369672863055E-2</v>
      </c>
      <c r="J26" s="597" t="s">
        <v>857</v>
      </c>
      <c r="K26" s="292">
        <f t="shared" si="1"/>
        <v>1621</v>
      </c>
      <c r="L26" s="493">
        <f t="shared" si="2"/>
        <v>0.1400069096562446</v>
      </c>
      <c r="M26" s="597" t="s">
        <v>857</v>
      </c>
    </row>
    <row r="27" spans="1:13" ht="31.5" customHeight="1" x14ac:dyDescent="0.2">
      <c r="A27" s="294" t="s">
        <v>344</v>
      </c>
      <c r="B27" s="58" t="s">
        <v>451</v>
      </c>
      <c r="C27" s="335">
        <v>6.39</v>
      </c>
      <c r="D27" s="701">
        <v>6.25</v>
      </c>
      <c r="E27" s="203">
        <v>6.39</v>
      </c>
      <c r="F27" s="203">
        <v>6.25</v>
      </c>
      <c r="G27" s="203">
        <v>6.26</v>
      </c>
      <c r="H27" s="249">
        <f t="shared" si="0"/>
        <v>9.9999999999997868E-3</v>
      </c>
      <c r="I27" s="493">
        <f t="shared" si="3"/>
        <v>1.5999999999999658E-3</v>
      </c>
      <c r="J27" s="605"/>
      <c r="K27" s="292">
        <f t="shared" si="1"/>
        <v>-0.12999999999999989</v>
      </c>
      <c r="L27" s="493">
        <f t="shared" si="2"/>
        <v>-2.0344287949921738E-2</v>
      </c>
      <c r="M27" s="603"/>
    </row>
    <row r="28" spans="1:13" x14ac:dyDescent="0.2">
      <c r="A28" s="294" t="s">
        <v>343</v>
      </c>
      <c r="B28" s="58" t="s">
        <v>452</v>
      </c>
      <c r="C28" s="335">
        <v>64.92</v>
      </c>
      <c r="D28" s="701">
        <v>64.92</v>
      </c>
      <c r="E28" s="203">
        <v>64.92</v>
      </c>
      <c r="F28" s="203">
        <v>64.92</v>
      </c>
      <c r="G28" s="203">
        <v>62.87</v>
      </c>
      <c r="H28" s="60">
        <f t="shared" si="0"/>
        <v>-2.0500000000000043</v>
      </c>
      <c r="I28" s="493">
        <f t="shared" si="3"/>
        <v>-3.1577325939618053E-2</v>
      </c>
      <c r="J28" s="603"/>
      <c r="K28" s="292">
        <f t="shared" si="1"/>
        <v>-2.0500000000000043</v>
      </c>
      <c r="L28" s="493">
        <f t="shared" si="2"/>
        <v>-3.1577325939618053E-2</v>
      </c>
      <c r="M28" s="603"/>
    </row>
    <row r="29" spans="1:13" x14ac:dyDescent="0.2">
      <c r="A29" s="296" t="s">
        <v>342</v>
      </c>
      <c r="B29" s="299" t="s">
        <v>341</v>
      </c>
      <c r="C29" s="87" t="s">
        <v>275</v>
      </c>
      <c r="D29" s="87" t="s">
        <v>275</v>
      </c>
      <c r="E29" s="87" t="s">
        <v>275</v>
      </c>
      <c r="F29" s="87" t="s">
        <v>275</v>
      </c>
      <c r="G29" s="87" t="s">
        <v>275</v>
      </c>
      <c r="H29" s="295" t="s">
        <v>275</v>
      </c>
      <c r="I29" s="295" t="s">
        <v>275</v>
      </c>
      <c r="J29" s="295"/>
      <c r="K29" s="507" t="e">
        <f t="shared" si="1"/>
        <v>#VALUE!</v>
      </c>
      <c r="L29" s="508" t="e">
        <f t="shared" si="2"/>
        <v>#VALUE!</v>
      </c>
      <c r="M29" s="295"/>
    </row>
    <row r="30" spans="1:13" x14ac:dyDescent="0.2">
      <c r="A30" s="706" t="s">
        <v>340</v>
      </c>
      <c r="B30" s="707" t="s">
        <v>339</v>
      </c>
      <c r="C30" s="708">
        <v>111578</v>
      </c>
      <c r="D30" s="601">
        <v>113393</v>
      </c>
      <c r="E30" s="601">
        <v>111578</v>
      </c>
      <c r="F30" s="601">
        <v>113393</v>
      </c>
      <c r="G30" s="601">
        <v>111594</v>
      </c>
      <c r="H30" s="620">
        <f t="shared" si="0"/>
        <v>-1799</v>
      </c>
      <c r="I30" s="318">
        <f>IFERROR(H30/F30,"-")</f>
        <v>-1.5865176862769306E-2</v>
      </c>
      <c r="J30" s="604"/>
      <c r="K30" s="292">
        <f t="shared" si="1"/>
        <v>16</v>
      </c>
      <c r="L30" s="493">
        <f t="shared" si="2"/>
        <v>1.4339744394056177E-4</v>
      </c>
      <c r="M30" s="604"/>
    </row>
    <row r="31" spans="1:13" x14ac:dyDescent="0.2">
      <c r="A31" s="294" t="s">
        <v>338</v>
      </c>
      <c r="B31" s="206" t="s">
        <v>337</v>
      </c>
      <c r="C31" s="331">
        <v>91574</v>
      </c>
      <c r="D31" s="297">
        <v>93420</v>
      </c>
      <c r="E31" s="297">
        <v>91574</v>
      </c>
      <c r="F31" s="297">
        <v>93420</v>
      </c>
      <c r="G31" s="297">
        <v>91751</v>
      </c>
      <c r="H31" s="292">
        <f t="shared" si="0"/>
        <v>-1669</v>
      </c>
      <c r="I31" s="493">
        <f t="shared" si="3"/>
        <v>-1.7865553414686361E-2</v>
      </c>
      <c r="J31" s="605"/>
      <c r="K31" s="292">
        <f t="shared" si="1"/>
        <v>177</v>
      </c>
      <c r="L31" s="493">
        <f t="shared" si="2"/>
        <v>1.9328630397274335E-3</v>
      </c>
      <c r="M31" s="605"/>
    </row>
    <row r="32" spans="1:13" ht="33.75" x14ac:dyDescent="0.2">
      <c r="A32" s="144" t="s">
        <v>336</v>
      </c>
      <c r="B32" s="207" t="s">
        <v>332</v>
      </c>
      <c r="C32" s="331">
        <v>621</v>
      </c>
      <c r="D32" s="208">
        <v>625</v>
      </c>
      <c r="E32" s="208">
        <v>621</v>
      </c>
      <c r="F32" s="208">
        <v>625</v>
      </c>
      <c r="G32" s="208">
        <v>544</v>
      </c>
      <c r="H32" s="292">
        <f t="shared" si="0"/>
        <v>-81</v>
      </c>
      <c r="I32" s="493">
        <f t="shared" si="3"/>
        <v>-0.12959999999999999</v>
      </c>
      <c r="J32" s="591" t="s">
        <v>747</v>
      </c>
      <c r="K32" s="292">
        <f t="shared" si="1"/>
        <v>-77</v>
      </c>
      <c r="L32" s="493">
        <f t="shared" si="2"/>
        <v>-0.12399355877616747</v>
      </c>
      <c r="M32" s="591" t="s">
        <v>747</v>
      </c>
    </row>
    <row r="33" spans="1:13" x14ac:dyDescent="0.2">
      <c r="A33" s="294" t="s">
        <v>335</v>
      </c>
      <c r="B33" s="206" t="s">
        <v>334</v>
      </c>
      <c r="C33" s="331">
        <v>20004</v>
      </c>
      <c r="D33" s="297">
        <v>19973</v>
      </c>
      <c r="E33" s="297">
        <v>20004</v>
      </c>
      <c r="F33" s="297">
        <v>19973</v>
      </c>
      <c r="G33" s="297">
        <v>19843</v>
      </c>
      <c r="H33" s="292">
        <f t="shared" si="0"/>
        <v>-130</v>
      </c>
      <c r="I33" s="493">
        <f t="shared" si="3"/>
        <v>-6.5087868622640561E-3</v>
      </c>
      <c r="J33" s="605"/>
      <c r="K33" s="292">
        <f t="shared" si="1"/>
        <v>-161</v>
      </c>
      <c r="L33" s="493">
        <f t="shared" si="2"/>
        <v>-8.0483903219356126E-3</v>
      </c>
      <c r="M33" s="605"/>
    </row>
    <row r="34" spans="1:13" x14ac:dyDescent="0.2">
      <c r="A34" s="144" t="s">
        <v>333</v>
      </c>
      <c r="B34" s="207" t="s">
        <v>332</v>
      </c>
      <c r="C34" s="331">
        <v>0</v>
      </c>
      <c r="D34" s="208">
        <v>0</v>
      </c>
      <c r="E34" s="208">
        <v>0</v>
      </c>
      <c r="F34" s="208">
        <v>0</v>
      </c>
      <c r="G34" s="208">
        <v>0</v>
      </c>
      <c r="H34" s="292">
        <f t="shared" si="0"/>
        <v>0</v>
      </c>
      <c r="I34" s="493" t="str">
        <f t="shared" si="3"/>
        <v>-</v>
      </c>
      <c r="J34" s="606"/>
      <c r="K34" s="292">
        <f t="shared" si="1"/>
        <v>0</v>
      </c>
      <c r="L34" s="493" t="e">
        <f t="shared" si="2"/>
        <v>#DIV/0!</v>
      </c>
      <c r="M34" s="606"/>
    </row>
    <row r="35" spans="1:13" x14ac:dyDescent="0.2">
      <c r="A35" s="706" t="s">
        <v>331</v>
      </c>
      <c r="B35" s="707" t="s">
        <v>461</v>
      </c>
      <c r="C35" s="331">
        <v>121242</v>
      </c>
      <c r="D35" s="208">
        <v>122618</v>
      </c>
      <c r="E35" s="208">
        <v>121242</v>
      </c>
      <c r="F35" s="208">
        <v>122618</v>
      </c>
      <c r="G35" s="208">
        <v>120899</v>
      </c>
      <c r="H35" s="292">
        <f t="shared" si="0"/>
        <v>-1719</v>
      </c>
      <c r="I35" s="493">
        <f t="shared" si="3"/>
        <v>-1.4019148901466343E-2</v>
      </c>
      <c r="J35" s="605"/>
      <c r="K35" s="292">
        <f t="shared" si="1"/>
        <v>-343</v>
      </c>
      <c r="L35" s="493">
        <f t="shared" si="2"/>
        <v>-2.8290526385246037E-3</v>
      </c>
      <c r="M35" s="605"/>
    </row>
    <row r="36" spans="1:13" x14ac:dyDescent="0.2">
      <c r="A36" s="144" t="s">
        <v>453</v>
      </c>
      <c r="B36" s="206" t="s">
        <v>337</v>
      </c>
      <c r="C36" s="331">
        <v>98243</v>
      </c>
      <c r="D36" s="208">
        <v>99773</v>
      </c>
      <c r="E36" s="208">
        <v>98243</v>
      </c>
      <c r="F36" s="208">
        <v>99773</v>
      </c>
      <c r="G36" s="208">
        <v>98432</v>
      </c>
      <c r="H36" s="292">
        <f t="shared" si="0"/>
        <v>-1341</v>
      </c>
      <c r="I36" s="493">
        <f t="shared" si="3"/>
        <v>-1.344050995760376E-2</v>
      </c>
      <c r="J36" s="605"/>
      <c r="K36" s="292">
        <f t="shared" si="1"/>
        <v>189</v>
      </c>
      <c r="L36" s="493">
        <f t="shared" si="2"/>
        <v>1.9238011868530074E-3</v>
      </c>
      <c r="M36" s="605"/>
    </row>
    <row r="37" spans="1:13" ht="33.75" x14ac:dyDescent="0.2">
      <c r="A37" s="144" t="s">
        <v>454</v>
      </c>
      <c r="B37" s="207" t="s">
        <v>332</v>
      </c>
      <c r="C37" s="331">
        <v>1020</v>
      </c>
      <c r="D37" s="208">
        <v>996</v>
      </c>
      <c r="E37" s="208">
        <v>1020</v>
      </c>
      <c r="F37" s="208">
        <v>996</v>
      </c>
      <c r="G37" s="208">
        <v>824</v>
      </c>
      <c r="H37" s="292">
        <f t="shared" si="0"/>
        <v>-172</v>
      </c>
      <c r="I37" s="493">
        <f t="shared" si="3"/>
        <v>-0.17269076305220885</v>
      </c>
      <c r="J37" s="591" t="s">
        <v>747</v>
      </c>
      <c r="K37" s="292">
        <f t="shared" si="1"/>
        <v>-196</v>
      </c>
      <c r="L37" s="493">
        <f t="shared" si="2"/>
        <v>-0.19215686274509805</v>
      </c>
      <c r="M37" s="591" t="s">
        <v>747</v>
      </c>
    </row>
    <row r="38" spans="1:13" x14ac:dyDescent="0.2">
      <c r="A38" s="294" t="s">
        <v>455</v>
      </c>
      <c r="B38" s="206" t="s">
        <v>334</v>
      </c>
      <c r="C38" s="331">
        <v>22999</v>
      </c>
      <c r="D38" s="208">
        <v>22845</v>
      </c>
      <c r="E38" s="208">
        <v>22999</v>
      </c>
      <c r="F38" s="208">
        <v>22845</v>
      </c>
      <c r="G38" s="208">
        <v>22467</v>
      </c>
      <c r="H38" s="292">
        <f t="shared" si="0"/>
        <v>-378</v>
      </c>
      <c r="I38" s="493">
        <f>IFERROR(H38/F38,"-")</f>
        <v>-1.6546290216677612E-2</v>
      </c>
      <c r="J38" s="605"/>
      <c r="K38" s="292">
        <f t="shared" si="1"/>
        <v>-532</v>
      </c>
      <c r="L38" s="493">
        <f t="shared" si="2"/>
        <v>-2.313144049741293E-2</v>
      </c>
      <c r="M38" s="605"/>
    </row>
    <row r="39" spans="1:13" hidden="1" x14ac:dyDescent="0.2">
      <c r="A39" s="144" t="s">
        <v>456</v>
      </c>
      <c r="B39" s="207" t="s">
        <v>332</v>
      </c>
      <c r="C39" s="331">
        <v>0</v>
      </c>
      <c r="D39" s="208">
        <v>0</v>
      </c>
      <c r="E39" s="208">
        <v>0</v>
      </c>
      <c r="F39" s="208">
        <v>0</v>
      </c>
      <c r="G39" s="208"/>
      <c r="H39" s="292">
        <f t="shared" si="0"/>
        <v>0</v>
      </c>
      <c r="I39" s="493" t="str">
        <f t="shared" si="3"/>
        <v>-</v>
      </c>
      <c r="J39" s="606"/>
      <c r="K39" s="292">
        <f t="shared" si="1"/>
        <v>0</v>
      </c>
      <c r="L39" s="493" t="e">
        <f t="shared" si="2"/>
        <v>#DIV/0!</v>
      </c>
      <c r="M39" s="606"/>
    </row>
    <row r="40" spans="1:13" hidden="1" x14ac:dyDescent="0.2">
      <c r="A40" s="294" t="s">
        <v>459</v>
      </c>
      <c r="B40" s="58" t="s">
        <v>465</v>
      </c>
      <c r="C40" s="331">
        <v>0</v>
      </c>
      <c r="D40" s="208">
        <v>0</v>
      </c>
      <c r="E40" s="208">
        <v>0</v>
      </c>
      <c r="F40" s="208">
        <v>0</v>
      </c>
      <c r="G40" s="208"/>
      <c r="H40" s="292">
        <f t="shared" si="0"/>
        <v>0</v>
      </c>
      <c r="I40" s="493" t="str">
        <f t="shared" si="3"/>
        <v>-</v>
      </c>
      <c r="J40" s="607"/>
      <c r="K40" s="292">
        <f t="shared" si="1"/>
        <v>0</v>
      </c>
      <c r="L40" s="493" t="e">
        <f t="shared" si="2"/>
        <v>#DIV/0!</v>
      </c>
      <c r="M40" s="606"/>
    </row>
    <row r="41" spans="1:13" hidden="1" x14ac:dyDescent="0.2">
      <c r="A41" s="294" t="s">
        <v>460</v>
      </c>
      <c r="B41" s="58" t="s">
        <v>458</v>
      </c>
      <c r="C41" s="331">
        <v>0</v>
      </c>
      <c r="D41" s="208">
        <v>0</v>
      </c>
      <c r="E41" s="208">
        <v>0</v>
      </c>
      <c r="F41" s="208">
        <v>0</v>
      </c>
      <c r="G41" s="208"/>
      <c r="H41" s="292">
        <f t="shared" si="0"/>
        <v>0</v>
      </c>
      <c r="I41" s="493" t="str">
        <f t="shared" si="3"/>
        <v>-</v>
      </c>
      <c r="J41" s="606"/>
      <c r="K41" s="292">
        <f t="shared" si="1"/>
        <v>0</v>
      </c>
      <c r="L41" s="493" t="e">
        <f t="shared" si="2"/>
        <v>#DIV/0!</v>
      </c>
      <c r="M41" s="606"/>
    </row>
    <row r="42" spans="1:13" s="278" customFormat="1" ht="33.75" x14ac:dyDescent="0.2">
      <c r="A42" s="294" t="s">
        <v>457</v>
      </c>
      <c r="B42" s="707" t="s">
        <v>491</v>
      </c>
      <c r="C42" s="708">
        <v>7448</v>
      </c>
      <c r="D42" s="601">
        <v>6604</v>
      </c>
      <c r="E42" s="601">
        <v>7448</v>
      </c>
      <c r="F42" s="601">
        <v>6604</v>
      </c>
      <c r="G42" s="601">
        <v>6220</v>
      </c>
      <c r="H42" s="709">
        <f t="shared" si="0"/>
        <v>-384</v>
      </c>
      <c r="I42" s="606">
        <f t="shared" si="3"/>
        <v>-5.8146577831617204E-2</v>
      </c>
      <c r="J42" s="597" t="s">
        <v>748</v>
      </c>
      <c r="K42" s="292">
        <f t="shared" si="1"/>
        <v>-1228</v>
      </c>
      <c r="L42" s="493">
        <f t="shared" si="2"/>
        <v>-0.16487647690655211</v>
      </c>
      <c r="M42" s="597" t="s">
        <v>748</v>
      </c>
    </row>
    <row r="43" spans="1:13" ht="47.25" customHeight="1" x14ac:dyDescent="0.2">
      <c r="A43" s="154" t="s">
        <v>486</v>
      </c>
      <c r="B43" s="710" t="s">
        <v>492</v>
      </c>
      <c r="C43" s="711">
        <v>967</v>
      </c>
      <c r="D43" s="602">
        <v>907</v>
      </c>
      <c r="E43" s="602">
        <v>967</v>
      </c>
      <c r="F43" s="602">
        <v>907</v>
      </c>
      <c r="G43" s="602">
        <v>814</v>
      </c>
      <c r="H43" s="292">
        <f t="shared" si="0"/>
        <v>-93</v>
      </c>
      <c r="I43" s="493">
        <f t="shared" si="3"/>
        <v>-0.10253583241455347</v>
      </c>
      <c r="J43" s="591" t="s">
        <v>789</v>
      </c>
      <c r="K43" s="292">
        <f t="shared" si="1"/>
        <v>-153</v>
      </c>
      <c r="L43" s="493">
        <f t="shared" si="2"/>
        <v>-0.15822130299896586</v>
      </c>
      <c r="M43" s="591" t="s">
        <v>789</v>
      </c>
    </row>
    <row r="44" spans="1:13" hidden="1" x14ac:dyDescent="0.2">
      <c r="A44" s="68" t="s">
        <v>330</v>
      </c>
      <c r="B44" s="211" t="s">
        <v>329</v>
      </c>
      <c r="C44" s="85" t="s">
        <v>275</v>
      </c>
      <c r="D44" s="85" t="s">
        <v>275</v>
      </c>
      <c r="E44" s="85" t="s">
        <v>275</v>
      </c>
      <c r="F44" s="85" t="s">
        <v>275</v>
      </c>
      <c r="G44" s="85" t="s">
        <v>275</v>
      </c>
      <c r="H44" s="295" t="s">
        <v>275</v>
      </c>
      <c r="I44" s="295" t="s">
        <v>275</v>
      </c>
      <c r="J44" s="295"/>
      <c r="K44" s="507" t="e">
        <f t="shared" si="1"/>
        <v>#VALUE!</v>
      </c>
      <c r="L44" s="508" t="e">
        <f t="shared" si="2"/>
        <v>#VALUE!</v>
      </c>
      <c r="M44" s="295"/>
    </row>
    <row r="45" spans="1:13" hidden="1" x14ac:dyDescent="0.2">
      <c r="A45" s="694" t="s">
        <v>328</v>
      </c>
      <c r="B45" s="697" t="s">
        <v>320</v>
      </c>
      <c r="C45" s="599">
        <v>0</v>
      </c>
      <c r="D45" s="599"/>
      <c r="E45" s="599">
        <v>0</v>
      </c>
      <c r="F45" s="599"/>
      <c r="G45" s="599">
        <v>0</v>
      </c>
      <c r="H45" s="292">
        <f t="shared" si="0"/>
        <v>0</v>
      </c>
      <c r="I45" s="493" t="str">
        <f t="shared" si="3"/>
        <v>-</v>
      </c>
      <c r="J45" s="606"/>
      <c r="K45" s="292">
        <f t="shared" si="1"/>
        <v>0</v>
      </c>
      <c r="L45" s="493" t="e">
        <f t="shared" si="2"/>
        <v>#DIV/0!</v>
      </c>
      <c r="M45" s="606"/>
    </row>
    <row r="46" spans="1:13" hidden="1" x14ac:dyDescent="0.2">
      <c r="A46" s="694" t="s">
        <v>327</v>
      </c>
      <c r="B46" s="697" t="s">
        <v>318</v>
      </c>
      <c r="C46" s="712">
        <v>0</v>
      </c>
      <c r="D46" s="712"/>
      <c r="E46" s="712">
        <v>0</v>
      </c>
      <c r="F46" s="712"/>
      <c r="G46" s="712">
        <v>0</v>
      </c>
      <c r="H46" s="253">
        <f t="shared" si="0"/>
        <v>0</v>
      </c>
      <c r="I46" s="493" t="str">
        <f>IFERROR(H46/F46,"-")</f>
        <v>-</v>
      </c>
      <c r="J46" s="606"/>
      <c r="K46" s="292">
        <f t="shared" si="1"/>
        <v>0</v>
      </c>
      <c r="L46" s="493" t="e">
        <f t="shared" si="2"/>
        <v>#DIV/0!</v>
      </c>
      <c r="M46" s="606"/>
    </row>
    <row r="47" spans="1:13" hidden="1" x14ac:dyDescent="0.2">
      <c r="A47" s="694" t="s">
        <v>326</v>
      </c>
      <c r="B47" s="697" t="s">
        <v>316</v>
      </c>
      <c r="C47" s="712">
        <v>0</v>
      </c>
      <c r="D47" s="712"/>
      <c r="E47" s="712">
        <v>0</v>
      </c>
      <c r="F47" s="712"/>
      <c r="G47" s="712">
        <v>0</v>
      </c>
      <c r="H47" s="253">
        <f t="shared" si="0"/>
        <v>0</v>
      </c>
      <c r="I47" s="493" t="str">
        <f t="shared" si="3"/>
        <v>-</v>
      </c>
      <c r="J47" s="606"/>
      <c r="K47" s="292">
        <f t="shared" si="1"/>
        <v>0</v>
      </c>
      <c r="L47" s="493" t="e">
        <f t="shared" si="2"/>
        <v>#DIV/0!</v>
      </c>
      <c r="M47" s="606"/>
    </row>
    <row r="48" spans="1:13" hidden="1" x14ac:dyDescent="0.2">
      <c r="A48" s="694" t="s">
        <v>325</v>
      </c>
      <c r="B48" s="697" t="s">
        <v>314</v>
      </c>
      <c r="C48" s="599">
        <v>0</v>
      </c>
      <c r="D48" s="599"/>
      <c r="E48" s="599">
        <v>0</v>
      </c>
      <c r="F48" s="599"/>
      <c r="G48" s="599">
        <v>0</v>
      </c>
      <c r="H48" s="292">
        <f t="shared" si="0"/>
        <v>0</v>
      </c>
      <c r="I48" s="493" t="str">
        <f>IFERROR(H48/F48,"-")</f>
        <v>-</v>
      </c>
      <c r="J48" s="606"/>
      <c r="K48" s="292">
        <f t="shared" si="1"/>
        <v>0</v>
      </c>
      <c r="L48" s="493" t="e">
        <f t="shared" si="2"/>
        <v>#DIV/0!</v>
      </c>
      <c r="M48" s="606"/>
    </row>
    <row r="49" spans="1:13" hidden="1" x14ac:dyDescent="0.2">
      <c r="A49" s="694" t="s">
        <v>324</v>
      </c>
      <c r="B49" s="697" t="s">
        <v>312</v>
      </c>
      <c r="C49" s="713">
        <v>0</v>
      </c>
      <c r="D49" s="713"/>
      <c r="E49" s="713">
        <v>0</v>
      </c>
      <c r="F49" s="713"/>
      <c r="G49" s="713">
        <v>0</v>
      </c>
      <c r="H49" s="251">
        <f t="shared" si="0"/>
        <v>0</v>
      </c>
      <c r="I49" s="493" t="str">
        <f t="shared" si="3"/>
        <v>-</v>
      </c>
      <c r="J49" s="606"/>
      <c r="K49" s="292">
        <f t="shared" si="1"/>
        <v>0</v>
      </c>
      <c r="L49" s="493" t="e">
        <f t="shared" si="2"/>
        <v>#DIV/0!</v>
      </c>
      <c r="M49" s="606"/>
    </row>
    <row r="50" spans="1:13" hidden="1" x14ac:dyDescent="0.2">
      <c r="A50" s="68" t="s">
        <v>323</v>
      </c>
      <c r="B50" s="211" t="s">
        <v>322</v>
      </c>
      <c r="C50" s="85" t="s">
        <v>275</v>
      </c>
      <c r="D50" s="85" t="s">
        <v>275</v>
      </c>
      <c r="E50" s="85" t="s">
        <v>275</v>
      </c>
      <c r="F50" s="85" t="s">
        <v>275</v>
      </c>
      <c r="G50" s="85" t="s">
        <v>275</v>
      </c>
      <c r="H50" s="295" t="s">
        <v>275</v>
      </c>
      <c r="I50" s="295" t="s">
        <v>275</v>
      </c>
      <c r="J50" s="295"/>
      <c r="K50" s="507" t="e">
        <f t="shared" si="1"/>
        <v>#VALUE!</v>
      </c>
      <c r="L50" s="508" t="e">
        <f t="shared" si="2"/>
        <v>#VALUE!</v>
      </c>
      <c r="M50" s="295"/>
    </row>
    <row r="51" spans="1:13" hidden="1" x14ac:dyDescent="0.2">
      <c r="A51" s="694" t="s">
        <v>321</v>
      </c>
      <c r="B51" s="697" t="s">
        <v>320</v>
      </c>
      <c r="C51" s="599">
        <v>0</v>
      </c>
      <c r="D51" s="599"/>
      <c r="E51" s="599">
        <v>0</v>
      </c>
      <c r="F51" s="599"/>
      <c r="G51" s="599">
        <v>0</v>
      </c>
      <c r="H51" s="292">
        <f t="shared" si="0"/>
        <v>0</v>
      </c>
      <c r="I51" s="493" t="str">
        <f t="shared" si="3"/>
        <v>-</v>
      </c>
      <c r="J51" s="606"/>
      <c r="K51" s="292">
        <f t="shared" si="1"/>
        <v>0</v>
      </c>
      <c r="L51" s="493" t="e">
        <f t="shared" si="2"/>
        <v>#DIV/0!</v>
      </c>
      <c r="M51" s="606"/>
    </row>
    <row r="52" spans="1:13" hidden="1" x14ac:dyDescent="0.2">
      <c r="A52" s="694" t="s">
        <v>319</v>
      </c>
      <c r="B52" s="697" t="s">
        <v>318</v>
      </c>
      <c r="C52" s="712">
        <v>0</v>
      </c>
      <c r="D52" s="712"/>
      <c r="E52" s="712">
        <v>0</v>
      </c>
      <c r="F52" s="712"/>
      <c r="G52" s="712">
        <v>0</v>
      </c>
      <c r="H52" s="253">
        <f t="shared" si="0"/>
        <v>0</v>
      </c>
      <c r="I52" s="493" t="str">
        <f t="shared" si="3"/>
        <v>-</v>
      </c>
      <c r="J52" s="606"/>
      <c r="K52" s="292">
        <f t="shared" si="1"/>
        <v>0</v>
      </c>
      <c r="L52" s="493" t="e">
        <f t="shared" si="2"/>
        <v>#DIV/0!</v>
      </c>
      <c r="M52" s="606"/>
    </row>
    <row r="53" spans="1:13" hidden="1" x14ac:dyDescent="0.2">
      <c r="A53" s="694" t="s">
        <v>317</v>
      </c>
      <c r="B53" s="697" t="s">
        <v>316</v>
      </c>
      <c r="C53" s="712">
        <v>0</v>
      </c>
      <c r="D53" s="712"/>
      <c r="E53" s="712">
        <v>0</v>
      </c>
      <c r="F53" s="712"/>
      <c r="G53" s="712">
        <v>0</v>
      </c>
      <c r="H53" s="253">
        <f t="shared" si="0"/>
        <v>0</v>
      </c>
      <c r="I53" s="493" t="str">
        <f t="shared" si="3"/>
        <v>-</v>
      </c>
      <c r="J53" s="606"/>
      <c r="K53" s="292">
        <f t="shared" si="1"/>
        <v>0</v>
      </c>
      <c r="L53" s="493" t="e">
        <f t="shared" si="2"/>
        <v>#DIV/0!</v>
      </c>
      <c r="M53" s="606"/>
    </row>
    <row r="54" spans="1:13" hidden="1" x14ac:dyDescent="0.2">
      <c r="A54" s="694" t="s">
        <v>315</v>
      </c>
      <c r="B54" s="697" t="s">
        <v>314</v>
      </c>
      <c r="C54" s="599">
        <v>0</v>
      </c>
      <c r="D54" s="599"/>
      <c r="E54" s="599">
        <v>0</v>
      </c>
      <c r="F54" s="599"/>
      <c r="G54" s="599">
        <v>0</v>
      </c>
      <c r="H54" s="292">
        <f t="shared" si="0"/>
        <v>0</v>
      </c>
      <c r="I54" s="493" t="str">
        <f t="shared" si="3"/>
        <v>-</v>
      </c>
      <c r="J54" s="606"/>
      <c r="K54" s="292">
        <f t="shared" si="1"/>
        <v>0</v>
      </c>
      <c r="L54" s="493" t="e">
        <f t="shared" si="2"/>
        <v>#DIV/0!</v>
      </c>
      <c r="M54" s="606"/>
    </row>
    <row r="55" spans="1:13" hidden="1" x14ac:dyDescent="0.2">
      <c r="A55" s="694" t="s">
        <v>313</v>
      </c>
      <c r="B55" s="697" t="s">
        <v>312</v>
      </c>
      <c r="C55" s="713">
        <v>0</v>
      </c>
      <c r="D55" s="713"/>
      <c r="E55" s="713">
        <v>0</v>
      </c>
      <c r="F55" s="713"/>
      <c r="G55" s="713">
        <v>0</v>
      </c>
      <c r="H55" s="251">
        <f t="shared" si="0"/>
        <v>0</v>
      </c>
      <c r="I55" s="493" t="str">
        <f>IFERROR(H55/F55,"-")</f>
        <v>-</v>
      </c>
      <c r="J55" s="606"/>
      <c r="K55" s="292">
        <f t="shared" si="1"/>
        <v>0</v>
      </c>
      <c r="L55" s="493" t="e">
        <f t="shared" si="2"/>
        <v>#DIV/0!</v>
      </c>
      <c r="M55" s="606"/>
    </row>
    <row r="56" spans="1:13" x14ac:dyDescent="0.2">
      <c r="A56" s="68" t="s">
        <v>311</v>
      </c>
      <c r="B56" s="67" t="s">
        <v>495</v>
      </c>
      <c r="C56" s="86" t="s">
        <v>275</v>
      </c>
      <c r="D56" s="86" t="s">
        <v>275</v>
      </c>
      <c r="E56" s="86" t="s">
        <v>275</v>
      </c>
      <c r="F56" s="86" t="s">
        <v>275</v>
      </c>
      <c r="G56" s="86" t="s">
        <v>275</v>
      </c>
      <c r="H56" s="86" t="s">
        <v>275</v>
      </c>
      <c r="I56" s="295" t="s">
        <v>275</v>
      </c>
      <c r="J56" s="295"/>
      <c r="K56" s="507" t="e">
        <f t="shared" si="1"/>
        <v>#VALUE!</v>
      </c>
      <c r="L56" s="508" t="e">
        <f t="shared" si="2"/>
        <v>#VALUE!</v>
      </c>
      <c r="M56" s="295"/>
    </row>
    <row r="57" spans="1:13" x14ac:dyDescent="0.2">
      <c r="A57" s="296" t="s">
        <v>310</v>
      </c>
      <c r="B57" s="299" t="s">
        <v>309</v>
      </c>
      <c r="C57" s="298">
        <v>541</v>
      </c>
      <c r="D57" s="298">
        <v>540</v>
      </c>
      <c r="E57" s="298">
        <v>541</v>
      </c>
      <c r="F57" s="298">
        <v>540</v>
      </c>
      <c r="G57" s="298">
        <v>549</v>
      </c>
      <c r="H57" s="342">
        <f>G57-F57</f>
        <v>9</v>
      </c>
      <c r="I57" s="471">
        <f>H57/F57</f>
        <v>1.6666666666666666E-2</v>
      </c>
      <c r="J57" s="471"/>
      <c r="K57" s="507">
        <f t="shared" si="1"/>
        <v>8</v>
      </c>
      <c r="L57" s="508">
        <f t="shared" si="2"/>
        <v>1.4787430683918669E-2</v>
      </c>
      <c r="M57" s="471"/>
    </row>
    <row r="58" spans="1:13" x14ac:dyDescent="0.2">
      <c r="A58" s="294" t="s">
        <v>308</v>
      </c>
      <c r="B58" s="301" t="s">
        <v>286</v>
      </c>
      <c r="C58" s="306">
        <v>104</v>
      </c>
      <c r="D58" s="306">
        <v>102</v>
      </c>
      <c r="E58" s="306">
        <v>104</v>
      </c>
      <c r="F58" s="306">
        <v>102</v>
      </c>
      <c r="G58" s="620">
        <v>103</v>
      </c>
      <c r="H58" s="251">
        <f t="shared" ref="H58:H84" si="4">G58-F58</f>
        <v>1</v>
      </c>
      <c r="I58" s="471">
        <f t="shared" ref="I58:I83" si="5">H58/F58</f>
        <v>9.8039215686274508E-3</v>
      </c>
      <c r="J58" s="606"/>
      <c r="K58" s="292">
        <f t="shared" si="1"/>
        <v>-1</v>
      </c>
      <c r="L58" s="493">
        <f t="shared" si="2"/>
        <v>-9.6153846153846159E-3</v>
      </c>
      <c r="M58" s="606"/>
    </row>
    <row r="59" spans="1:13" x14ac:dyDescent="0.2">
      <c r="A59" s="294" t="s">
        <v>307</v>
      </c>
      <c r="B59" s="301" t="s">
        <v>284</v>
      </c>
      <c r="C59" s="306">
        <v>184</v>
      </c>
      <c r="D59" s="306">
        <v>183</v>
      </c>
      <c r="E59" s="306">
        <v>184</v>
      </c>
      <c r="F59" s="306">
        <v>183</v>
      </c>
      <c r="G59" s="620">
        <v>186</v>
      </c>
      <c r="H59" s="251">
        <f t="shared" si="4"/>
        <v>3</v>
      </c>
      <c r="I59" s="471">
        <f t="shared" si="5"/>
        <v>1.6393442622950821E-2</v>
      </c>
      <c r="J59" s="606"/>
      <c r="K59" s="292">
        <f t="shared" si="1"/>
        <v>2</v>
      </c>
      <c r="L59" s="493">
        <f t="shared" si="2"/>
        <v>1.0869565217391304E-2</v>
      </c>
      <c r="M59" s="603"/>
    </row>
    <row r="60" spans="1:13" x14ac:dyDescent="0.2">
      <c r="A60" s="294" t="s">
        <v>306</v>
      </c>
      <c r="B60" s="302" t="s">
        <v>282</v>
      </c>
      <c r="C60" s="297">
        <v>43</v>
      </c>
      <c r="D60" s="297">
        <v>43</v>
      </c>
      <c r="E60" s="297">
        <v>43</v>
      </c>
      <c r="F60" s="297">
        <v>43</v>
      </c>
      <c r="G60" s="601">
        <v>45</v>
      </c>
      <c r="H60" s="251">
        <f t="shared" si="4"/>
        <v>2</v>
      </c>
      <c r="I60" s="471">
        <f t="shared" si="5"/>
        <v>4.6511627906976744E-2</v>
      </c>
      <c r="J60" s="606"/>
      <c r="K60" s="292">
        <f t="shared" si="1"/>
        <v>2</v>
      </c>
      <c r="L60" s="493">
        <f t="shared" si="2"/>
        <v>4.6511627906976744E-2</v>
      </c>
      <c r="M60" s="603"/>
    </row>
    <row r="61" spans="1:13" x14ac:dyDescent="0.2">
      <c r="A61" s="294" t="s">
        <v>305</v>
      </c>
      <c r="B61" s="302" t="s">
        <v>444</v>
      </c>
      <c r="C61" s="297">
        <v>36</v>
      </c>
      <c r="D61" s="297">
        <v>36</v>
      </c>
      <c r="E61" s="297">
        <v>36</v>
      </c>
      <c r="F61" s="297">
        <v>36</v>
      </c>
      <c r="G61" s="601">
        <v>38</v>
      </c>
      <c r="H61" s="251">
        <f t="shared" si="4"/>
        <v>2</v>
      </c>
      <c r="I61" s="471">
        <f t="shared" si="5"/>
        <v>5.5555555555555552E-2</v>
      </c>
      <c r="J61" s="597" t="s">
        <v>879</v>
      </c>
      <c r="K61" s="292">
        <f t="shared" si="1"/>
        <v>2</v>
      </c>
      <c r="L61" s="493">
        <f t="shared" si="2"/>
        <v>5.5555555555555552E-2</v>
      </c>
      <c r="M61" s="622" t="s">
        <v>879</v>
      </c>
    </row>
    <row r="62" spans="1:13" x14ac:dyDescent="0.2">
      <c r="A62" s="294" t="s">
        <v>449</v>
      </c>
      <c r="B62" s="303" t="s">
        <v>446</v>
      </c>
      <c r="C62" s="297">
        <v>3</v>
      </c>
      <c r="D62" s="297">
        <v>3</v>
      </c>
      <c r="E62" s="297">
        <v>3</v>
      </c>
      <c r="F62" s="297">
        <v>3</v>
      </c>
      <c r="G62" s="601">
        <v>3</v>
      </c>
      <c r="H62" s="251">
        <f t="shared" si="4"/>
        <v>0</v>
      </c>
      <c r="I62" s="471">
        <f t="shared" si="5"/>
        <v>0</v>
      </c>
      <c r="J62" s="606"/>
      <c r="K62" s="292">
        <f t="shared" si="1"/>
        <v>0</v>
      </c>
      <c r="L62" s="493">
        <f t="shared" si="2"/>
        <v>0</v>
      </c>
      <c r="M62" s="623"/>
    </row>
    <row r="63" spans="1:13" x14ac:dyDescent="0.2">
      <c r="A63" s="294" t="s">
        <v>304</v>
      </c>
      <c r="B63" s="302" t="s">
        <v>485</v>
      </c>
      <c r="C63" s="297">
        <v>174</v>
      </c>
      <c r="D63" s="297">
        <v>173</v>
      </c>
      <c r="E63" s="297">
        <v>174</v>
      </c>
      <c r="F63" s="297">
        <v>173</v>
      </c>
      <c r="G63" s="601">
        <v>177</v>
      </c>
      <c r="H63" s="251">
        <f t="shared" si="4"/>
        <v>4</v>
      </c>
      <c r="I63" s="471">
        <f t="shared" si="5"/>
        <v>2.3121387283236993E-2</v>
      </c>
      <c r="J63" s="603"/>
      <c r="K63" s="292">
        <f t="shared" si="1"/>
        <v>3</v>
      </c>
      <c r="L63" s="493">
        <f t="shared" si="2"/>
        <v>1.7241379310344827E-2</v>
      </c>
      <c r="M63" s="603"/>
    </row>
    <row r="64" spans="1:13" x14ac:dyDescent="0.2">
      <c r="A64" s="296" t="s">
        <v>303</v>
      </c>
      <c r="B64" s="304" t="s">
        <v>302</v>
      </c>
      <c r="C64" s="714">
        <v>1042</v>
      </c>
      <c r="D64" s="298">
        <v>1163</v>
      </c>
      <c r="E64" s="714">
        <v>1042</v>
      </c>
      <c r="F64" s="298">
        <v>1163</v>
      </c>
      <c r="G64" s="298">
        <v>1194</v>
      </c>
      <c r="H64" s="342">
        <f t="shared" si="4"/>
        <v>31</v>
      </c>
      <c r="I64" s="471">
        <f t="shared" si="5"/>
        <v>2.6655202063628546E-2</v>
      </c>
      <c r="J64" s="471"/>
      <c r="K64" s="507">
        <f t="shared" si="1"/>
        <v>152</v>
      </c>
      <c r="L64" s="508">
        <f t="shared" si="2"/>
        <v>0.14587332053742802</v>
      </c>
      <c r="M64" s="715" t="s">
        <v>1020</v>
      </c>
    </row>
    <row r="65" spans="1:13" ht="78.75" x14ac:dyDescent="0.2">
      <c r="A65" s="294" t="s">
        <v>301</v>
      </c>
      <c r="B65" s="301" t="s">
        <v>286</v>
      </c>
      <c r="C65" s="306">
        <v>1675</v>
      </c>
      <c r="D65" s="306">
        <v>1940</v>
      </c>
      <c r="E65" s="306">
        <v>1675</v>
      </c>
      <c r="F65" s="306">
        <v>1940</v>
      </c>
      <c r="G65" s="620">
        <v>2042</v>
      </c>
      <c r="H65" s="251">
        <f t="shared" si="4"/>
        <v>102</v>
      </c>
      <c r="I65" s="471">
        <f t="shared" si="5"/>
        <v>5.2577319587628867E-2</v>
      </c>
      <c r="J65" s="597" t="s">
        <v>880</v>
      </c>
      <c r="K65" s="292">
        <f t="shared" si="1"/>
        <v>367</v>
      </c>
      <c r="L65" s="493">
        <f t="shared" si="2"/>
        <v>0.2191044776119403</v>
      </c>
      <c r="M65" s="597" t="s">
        <v>883</v>
      </c>
    </row>
    <row r="66" spans="1:13" ht="45" x14ac:dyDescent="0.2">
      <c r="A66" s="294" t="s">
        <v>300</v>
      </c>
      <c r="B66" s="301" t="s">
        <v>284</v>
      </c>
      <c r="C66" s="306">
        <v>1048</v>
      </c>
      <c r="D66" s="306">
        <v>1204</v>
      </c>
      <c r="E66" s="306">
        <v>1048</v>
      </c>
      <c r="F66" s="306">
        <v>1204</v>
      </c>
      <c r="G66" s="620">
        <v>1207</v>
      </c>
      <c r="H66" s="251">
        <f t="shared" si="4"/>
        <v>3</v>
      </c>
      <c r="I66" s="471">
        <f t="shared" si="5"/>
        <v>2.4916943521594683E-3</v>
      </c>
      <c r="J66" s="603"/>
      <c r="K66" s="292">
        <f t="shared" si="1"/>
        <v>159</v>
      </c>
      <c r="L66" s="493">
        <f t="shared" si="2"/>
        <v>0.15171755725190839</v>
      </c>
      <c r="M66" s="597" t="s">
        <v>884</v>
      </c>
    </row>
    <row r="67" spans="1:13" x14ac:dyDescent="0.2">
      <c r="A67" s="294" t="s">
        <v>299</v>
      </c>
      <c r="B67" s="302" t="s">
        <v>282</v>
      </c>
      <c r="C67" s="297">
        <v>690</v>
      </c>
      <c r="D67" s="297">
        <v>755</v>
      </c>
      <c r="E67" s="297">
        <v>690</v>
      </c>
      <c r="F67" s="297">
        <v>755</v>
      </c>
      <c r="G67" s="601">
        <v>718</v>
      </c>
      <c r="H67" s="251">
        <f t="shared" si="4"/>
        <v>-37</v>
      </c>
      <c r="I67" s="471">
        <f t="shared" si="5"/>
        <v>-4.900662251655629E-2</v>
      </c>
      <c r="J67" s="603"/>
      <c r="K67" s="292">
        <f t="shared" si="1"/>
        <v>28</v>
      </c>
      <c r="L67" s="493">
        <f t="shared" si="2"/>
        <v>4.0579710144927533E-2</v>
      </c>
      <c r="M67" s="603"/>
    </row>
    <row r="68" spans="1:13" x14ac:dyDescent="0.2">
      <c r="A68" s="294" t="s">
        <v>298</v>
      </c>
      <c r="B68" s="302" t="s">
        <v>444</v>
      </c>
      <c r="C68" s="297">
        <v>1468</v>
      </c>
      <c r="D68" s="297">
        <v>1461</v>
      </c>
      <c r="E68" s="297">
        <v>1468</v>
      </c>
      <c r="F68" s="297">
        <v>1461</v>
      </c>
      <c r="G68" s="601">
        <v>1420</v>
      </c>
      <c r="H68" s="251">
        <f t="shared" si="4"/>
        <v>-41</v>
      </c>
      <c r="I68" s="471">
        <f t="shared" si="5"/>
        <v>-2.8062970568104039E-2</v>
      </c>
      <c r="J68" s="603"/>
      <c r="K68" s="292">
        <f t="shared" si="1"/>
        <v>-48</v>
      </c>
      <c r="L68" s="493">
        <f t="shared" si="2"/>
        <v>-3.2697547683923703E-2</v>
      </c>
      <c r="M68" s="603"/>
    </row>
    <row r="69" spans="1:13" ht="22.5" x14ac:dyDescent="0.2">
      <c r="A69" s="294" t="s">
        <v>445</v>
      </c>
      <c r="B69" s="303" t="s">
        <v>446</v>
      </c>
      <c r="C69" s="297">
        <v>2734</v>
      </c>
      <c r="D69" s="297">
        <v>2723</v>
      </c>
      <c r="E69" s="297">
        <v>2734</v>
      </c>
      <c r="F69" s="297">
        <v>2723</v>
      </c>
      <c r="G69" s="601">
        <v>2899</v>
      </c>
      <c r="H69" s="251">
        <f t="shared" si="4"/>
        <v>176</v>
      </c>
      <c r="I69" s="471">
        <f t="shared" si="5"/>
        <v>6.4634594197576209E-2</v>
      </c>
      <c r="J69" s="597" t="s">
        <v>790</v>
      </c>
      <c r="K69" s="292">
        <f t="shared" si="1"/>
        <v>165</v>
      </c>
      <c r="L69" s="493">
        <f t="shared" si="2"/>
        <v>6.0351133869787854E-2</v>
      </c>
      <c r="M69" s="597" t="s">
        <v>790</v>
      </c>
    </row>
    <row r="70" spans="1:13" ht="45" x14ac:dyDescent="0.2">
      <c r="A70" s="294" t="s">
        <v>297</v>
      </c>
      <c r="B70" s="302" t="s">
        <v>485</v>
      </c>
      <c r="C70" s="297">
        <v>607</v>
      </c>
      <c r="D70" s="297">
        <v>673</v>
      </c>
      <c r="E70" s="297">
        <v>607</v>
      </c>
      <c r="F70" s="297">
        <v>673</v>
      </c>
      <c r="G70" s="601">
        <v>686</v>
      </c>
      <c r="H70" s="251">
        <f t="shared" si="4"/>
        <v>13</v>
      </c>
      <c r="I70" s="471">
        <f t="shared" si="5"/>
        <v>1.9316493313521546E-2</v>
      </c>
      <c r="J70" s="603"/>
      <c r="K70" s="292">
        <f t="shared" si="1"/>
        <v>79</v>
      </c>
      <c r="L70" s="493">
        <f t="shared" si="2"/>
        <v>0.13014827018121911</v>
      </c>
      <c r="M70" s="597" t="s">
        <v>884</v>
      </c>
    </row>
    <row r="71" spans="1:13" x14ac:dyDescent="0.2">
      <c r="A71" s="296" t="s">
        <v>296</v>
      </c>
      <c r="B71" s="299" t="s">
        <v>295</v>
      </c>
      <c r="C71" s="298">
        <v>541</v>
      </c>
      <c r="D71" s="298">
        <v>570</v>
      </c>
      <c r="E71" s="298">
        <v>541</v>
      </c>
      <c r="F71" s="298">
        <v>570</v>
      </c>
      <c r="G71" s="298">
        <v>560</v>
      </c>
      <c r="H71" s="342">
        <f t="shared" si="4"/>
        <v>-10</v>
      </c>
      <c r="I71" s="471">
        <f>H71/F71</f>
        <v>-1.7543859649122806E-2</v>
      </c>
      <c r="J71" s="471"/>
      <c r="K71" s="507">
        <f t="shared" ref="K71:K101" si="6">G71-E71</f>
        <v>19</v>
      </c>
      <c r="L71" s="508">
        <f t="shared" ref="L71:L101" si="7">K71/E71</f>
        <v>3.512014787430684E-2</v>
      </c>
      <c r="M71" s="471"/>
    </row>
    <row r="72" spans="1:13" ht="22.5" x14ac:dyDescent="0.2">
      <c r="A72" s="294" t="s">
        <v>294</v>
      </c>
      <c r="B72" s="305" t="s">
        <v>286</v>
      </c>
      <c r="C72" s="306">
        <v>112</v>
      </c>
      <c r="D72" s="306">
        <v>110</v>
      </c>
      <c r="E72" s="306">
        <v>112</v>
      </c>
      <c r="F72" s="306">
        <v>110</v>
      </c>
      <c r="G72" s="620">
        <v>118</v>
      </c>
      <c r="H72" s="251">
        <f t="shared" si="4"/>
        <v>8</v>
      </c>
      <c r="I72" s="471">
        <f t="shared" si="5"/>
        <v>7.2727272727272724E-2</v>
      </c>
      <c r="J72" s="597" t="s">
        <v>881</v>
      </c>
      <c r="K72" s="292">
        <f t="shared" si="6"/>
        <v>6</v>
      </c>
      <c r="L72" s="493">
        <f t="shared" si="7"/>
        <v>5.3571428571428568E-2</v>
      </c>
      <c r="M72" s="597" t="s">
        <v>885</v>
      </c>
    </row>
    <row r="73" spans="1:13" x14ac:dyDescent="0.2">
      <c r="A73" s="294" t="s">
        <v>293</v>
      </c>
      <c r="B73" s="305" t="s">
        <v>284</v>
      </c>
      <c r="C73" s="306">
        <v>174</v>
      </c>
      <c r="D73" s="306">
        <v>188</v>
      </c>
      <c r="E73" s="306">
        <v>174</v>
      </c>
      <c r="F73" s="306">
        <v>188</v>
      </c>
      <c r="G73" s="620">
        <v>179</v>
      </c>
      <c r="H73" s="251">
        <f t="shared" si="4"/>
        <v>-9</v>
      </c>
      <c r="I73" s="471">
        <f t="shared" si="5"/>
        <v>-4.7872340425531915E-2</v>
      </c>
      <c r="J73" s="615"/>
      <c r="K73" s="292">
        <f>G73-E73</f>
        <v>5</v>
      </c>
      <c r="L73" s="493">
        <f>K73/E73</f>
        <v>2.8735632183908046E-2</v>
      </c>
      <c r="M73" s="603"/>
    </row>
    <row r="74" spans="1:13" ht="30" customHeight="1" x14ac:dyDescent="0.2">
      <c r="A74" s="294" t="s">
        <v>292</v>
      </c>
      <c r="B74" s="293" t="s">
        <v>282</v>
      </c>
      <c r="C74" s="297">
        <v>44</v>
      </c>
      <c r="D74" s="297">
        <v>43</v>
      </c>
      <c r="E74" s="297">
        <v>44</v>
      </c>
      <c r="F74" s="297">
        <v>43</v>
      </c>
      <c r="G74" s="601">
        <v>44</v>
      </c>
      <c r="H74" s="251">
        <f t="shared" si="4"/>
        <v>1</v>
      </c>
      <c r="I74" s="471">
        <f t="shared" si="5"/>
        <v>2.3255813953488372E-2</v>
      </c>
      <c r="J74" s="603"/>
      <c r="K74" s="292">
        <f t="shared" si="6"/>
        <v>0</v>
      </c>
      <c r="L74" s="493">
        <f>K74/E74</f>
        <v>0</v>
      </c>
      <c r="M74" s="625"/>
    </row>
    <row r="75" spans="1:13" ht="22.5" x14ac:dyDescent="0.2">
      <c r="A75" s="294" t="s">
        <v>291</v>
      </c>
      <c r="B75" s="302" t="s">
        <v>444</v>
      </c>
      <c r="C75" s="297">
        <v>37</v>
      </c>
      <c r="D75" s="297">
        <v>35</v>
      </c>
      <c r="E75" s="297">
        <v>37</v>
      </c>
      <c r="F75" s="297">
        <v>35</v>
      </c>
      <c r="G75" s="601">
        <v>35</v>
      </c>
      <c r="H75" s="251">
        <f t="shared" si="4"/>
        <v>0</v>
      </c>
      <c r="I75" s="471">
        <f t="shared" si="5"/>
        <v>0</v>
      </c>
      <c r="J75" s="607"/>
      <c r="K75" s="292">
        <f t="shared" si="6"/>
        <v>-2</v>
      </c>
      <c r="L75" s="493">
        <f t="shared" si="7"/>
        <v>-5.4054054054054057E-2</v>
      </c>
      <c r="M75" s="622" t="s">
        <v>886</v>
      </c>
    </row>
    <row r="76" spans="1:13" x14ac:dyDescent="0.2">
      <c r="A76" s="294" t="s">
        <v>448</v>
      </c>
      <c r="B76" s="303" t="s">
        <v>446</v>
      </c>
      <c r="C76" s="297">
        <v>3</v>
      </c>
      <c r="D76" s="297">
        <v>3</v>
      </c>
      <c r="E76" s="297">
        <v>3</v>
      </c>
      <c r="F76" s="297">
        <v>3</v>
      </c>
      <c r="G76" s="601">
        <v>3</v>
      </c>
      <c r="H76" s="251">
        <f t="shared" si="4"/>
        <v>0</v>
      </c>
      <c r="I76" s="471">
        <f t="shared" si="5"/>
        <v>0</v>
      </c>
      <c r="J76" s="606"/>
      <c r="K76" s="292">
        <f t="shared" si="6"/>
        <v>0</v>
      </c>
      <c r="L76" s="493">
        <f t="shared" si="7"/>
        <v>0</v>
      </c>
      <c r="M76" s="623"/>
    </row>
    <row r="77" spans="1:13" ht="22.5" x14ac:dyDescent="0.2">
      <c r="A77" s="294" t="s">
        <v>290</v>
      </c>
      <c r="B77" s="293" t="s">
        <v>485</v>
      </c>
      <c r="C77" s="297">
        <v>174</v>
      </c>
      <c r="D77" s="297">
        <v>191</v>
      </c>
      <c r="E77" s="297">
        <v>174</v>
      </c>
      <c r="F77" s="297">
        <v>191</v>
      </c>
      <c r="G77" s="601">
        <v>184</v>
      </c>
      <c r="H77" s="251">
        <f t="shared" si="4"/>
        <v>-7</v>
      </c>
      <c r="I77" s="471">
        <f t="shared" si="5"/>
        <v>-3.6649214659685861E-2</v>
      </c>
      <c r="J77" s="603"/>
      <c r="K77" s="292">
        <f t="shared" si="6"/>
        <v>10</v>
      </c>
      <c r="L77" s="493">
        <f t="shared" si="7"/>
        <v>5.7471264367816091E-2</v>
      </c>
      <c r="M77" s="597" t="s">
        <v>885</v>
      </c>
    </row>
    <row r="78" spans="1:13" x14ac:dyDescent="0.2">
      <c r="A78" s="296" t="s">
        <v>289</v>
      </c>
      <c r="B78" s="299" t="s">
        <v>288</v>
      </c>
      <c r="C78" s="714">
        <v>1042</v>
      </c>
      <c r="D78" s="298">
        <v>1106</v>
      </c>
      <c r="E78" s="585">
        <v>1042</v>
      </c>
      <c r="F78" s="298">
        <v>1106</v>
      </c>
      <c r="G78" s="714">
        <v>1171</v>
      </c>
      <c r="H78" s="342">
        <f t="shared" si="4"/>
        <v>65</v>
      </c>
      <c r="I78" s="471">
        <f t="shared" si="5"/>
        <v>5.8770343580470161E-2</v>
      </c>
      <c r="J78" s="471"/>
      <c r="K78" s="507">
        <f>G78-E78</f>
        <v>129</v>
      </c>
      <c r="L78" s="508">
        <f>K78/E78</f>
        <v>0.1238003838771593</v>
      </c>
      <c r="M78" s="715" t="s">
        <v>1020</v>
      </c>
    </row>
    <row r="79" spans="1:13" ht="33.75" x14ac:dyDescent="0.2">
      <c r="A79" s="294" t="s">
        <v>287</v>
      </c>
      <c r="B79" s="301" t="s">
        <v>286</v>
      </c>
      <c r="C79" s="306">
        <v>1556</v>
      </c>
      <c r="D79" s="306">
        <v>1801</v>
      </c>
      <c r="E79" s="306">
        <v>1556</v>
      </c>
      <c r="F79" s="306">
        <v>1801</v>
      </c>
      <c r="G79" s="620">
        <v>1782</v>
      </c>
      <c r="H79" s="251">
        <f t="shared" si="4"/>
        <v>-19</v>
      </c>
      <c r="I79" s="471">
        <f t="shared" si="5"/>
        <v>-1.0549694614103275E-2</v>
      </c>
      <c r="J79" s="606"/>
      <c r="K79" s="292">
        <f t="shared" si="6"/>
        <v>226</v>
      </c>
      <c r="L79" s="493">
        <f t="shared" si="7"/>
        <v>0.14524421593830333</v>
      </c>
      <c r="M79" s="597" t="s">
        <v>887</v>
      </c>
    </row>
    <row r="80" spans="1:13" ht="45" x14ac:dyDescent="0.2">
      <c r="A80" s="294" t="s">
        <v>285</v>
      </c>
      <c r="B80" s="301" t="s">
        <v>284</v>
      </c>
      <c r="C80" s="306">
        <v>1109</v>
      </c>
      <c r="D80" s="306">
        <v>1178</v>
      </c>
      <c r="E80" s="306">
        <v>1109</v>
      </c>
      <c r="F80" s="306">
        <v>1178</v>
      </c>
      <c r="G80" s="620">
        <v>1254</v>
      </c>
      <c r="H80" s="251">
        <f t="shared" si="4"/>
        <v>76</v>
      </c>
      <c r="I80" s="471">
        <f t="shared" si="5"/>
        <v>6.4516129032258063E-2</v>
      </c>
      <c r="J80" s="591" t="s">
        <v>882</v>
      </c>
      <c r="K80" s="292">
        <f t="shared" si="6"/>
        <v>145</v>
      </c>
      <c r="L80" s="493">
        <f t="shared" si="7"/>
        <v>0.13074842200180342</v>
      </c>
      <c r="M80" s="597" t="s">
        <v>887</v>
      </c>
    </row>
    <row r="81" spans="1:13" ht="33.75" x14ac:dyDescent="0.2">
      <c r="A81" s="294" t="s">
        <v>283</v>
      </c>
      <c r="B81" s="302" t="s">
        <v>282</v>
      </c>
      <c r="C81" s="297">
        <v>675</v>
      </c>
      <c r="D81" s="297">
        <v>764</v>
      </c>
      <c r="E81" s="297">
        <v>675</v>
      </c>
      <c r="F81" s="297">
        <v>764</v>
      </c>
      <c r="G81" s="601">
        <v>735</v>
      </c>
      <c r="H81" s="251">
        <f t="shared" si="4"/>
        <v>-29</v>
      </c>
      <c r="I81" s="471">
        <f t="shared" si="5"/>
        <v>-3.7958115183246072E-2</v>
      </c>
      <c r="J81" s="605"/>
      <c r="K81" s="292">
        <f t="shared" si="6"/>
        <v>60</v>
      </c>
      <c r="L81" s="493">
        <f t="shared" si="7"/>
        <v>8.8888888888888892E-2</v>
      </c>
      <c r="M81" s="597" t="s">
        <v>887</v>
      </c>
    </row>
    <row r="82" spans="1:13" ht="33.75" x14ac:dyDescent="0.2">
      <c r="A82" s="294" t="s">
        <v>281</v>
      </c>
      <c r="B82" s="302" t="s">
        <v>444</v>
      </c>
      <c r="C82" s="297">
        <v>1428</v>
      </c>
      <c r="D82" s="297">
        <v>1509</v>
      </c>
      <c r="E82" s="297">
        <v>1428</v>
      </c>
      <c r="F82" s="297">
        <v>1509</v>
      </c>
      <c r="G82" s="601">
        <v>1541</v>
      </c>
      <c r="H82" s="251">
        <f t="shared" si="4"/>
        <v>32</v>
      </c>
      <c r="I82" s="471">
        <f t="shared" si="5"/>
        <v>2.1206096752816435E-2</v>
      </c>
      <c r="J82" s="621"/>
      <c r="K82" s="292">
        <f t="shared" si="6"/>
        <v>113</v>
      </c>
      <c r="L82" s="493">
        <f t="shared" si="7"/>
        <v>7.9131652661064422E-2</v>
      </c>
      <c r="M82" s="597" t="s">
        <v>887</v>
      </c>
    </row>
    <row r="83" spans="1:13" ht="22.5" x14ac:dyDescent="0.2">
      <c r="A83" s="294" t="s">
        <v>447</v>
      </c>
      <c r="B83" s="303" t="s">
        <v>446</v>
      </c>
      <c r="C83" s="297">
        <v>2734</v>
      </c>
      <c r="D83" s="297">
        <v>2723</v>
      </c>
      <c r="E83" s="297">
        <v>2734</v>
      </c>
      <c r="F83" s="297">
        <v>2723</v>
      </c>
      <c r="G83" s="601">
        <v>2899</v>
      </c>
      <c r="H83" s="251">
        <f t="shared" si="4"/>
        <v>176</v>
      </c>
      <c r="I83" s="471">
        <f t="shared" si="5"/>
        <v>6.4634594197576209E-2</v>
      </c>
      <c r="J83" s="591" t="s">
        <v>790</v>
      </c>
      <c r="K83" s="292">
        <f t="shared" si="6"/>
        <v>165</v>
      </c>
      <c r="L83" s="493">
        <f t="shared" si="7"/>
        <v>6.0351133869787854E-2</v>
      </c>
      <c r="M83" s="591" t="s">
        <v>790</v>
      </c>
    </row>
    <row r="84" spans="1:13" ht="33.75" x14ac:dyDescent="0.2">
      <c r="A84" s="294" t="s">
        <v>280</v>
      </c>
      <c r="B84" s="302" t="s">
        <v>485</v>
      </c>
      <c r="C84" s="297">
        <v>607</v>
      </c>
      <c r="D84" s="297">
        <v>614</v>
      </c>
      <c r="E84" s="297">
        <v>607</v>
      </c>
      <c r="F84" s="297">
        <v>614</v>
      </c>
      <c r="G84" s="601">
        <v>660</v>
      </c>
      <c r="H84" s="251">
        <f t="shared" si="4"/>
        <v>46</v>
      </c>
      <c r="I84" s="471">
        <f>H84/F84</f>
        <v>7.4918566775244305E-2</v>
      </c>
      <c r="J84" s="591" t="s">
        <v>791</v>
      </c>
      <c r="K84" s="292">
        <f t="shared" si="6"/>
        <v>53</v>
      </c>
      <c r="L84" s="493">
        <f t="shared" si="7"/>
        <v>8.7314662273476118E-2</v>
      </c>
      <c r="M84" s="597" t="s">
        <v>887</v>
      </c>
    </row>
    <row r="85" spans="1:13" x14ac:dyDescent="0.2">
      <c r="A85" s="296" t="s">
        <v>279</v>
      </c>
      <c r="B85" s="299" t="s">
        <v>278</v>
      </c>
      <c r="C85" s="87" t="s">
        <v>275</v>
      </c>
      <c r="D85" s="87" t="s">
        <v>275</v>
      </c>
      <c r="E85" s="87" t="s">
        <v>275</v>
      </c>
      <c r="F85" s="87" t="s">
        <v>275</v>
      </c>
      <c r="G85" s="87" t="s">
        <v>275</v>
      </c>
      <c r="H85" s="295" t="s">
        <v>275</v>
      </c>
      <c r="I85" s="295" t="s">
        <v>275</v>
      </c>
      <c r="J85" s="295"/>
      <c r="K85" s="507" t="e">
        <f t="shared" si="6"/>
        <v>#VALUE!</v>
      </c>
      <c r="L85" s="508" t="e">
        <f t="shared" si="7"/>
        <v>#VALUE!</v>
      </c>
      <c r="M85" s="295"/>
    </row>
    <row r="86" spans="1:13" ht="24" x14ac:dyDescent="0.2">
      <c r="A86" s="296" t="s">
        <v>277</v>
      </c>
      <c r="B86" s="299" t="s">
        <v>276</v>
      </c>
      <c r="C86" s="87" t="s">
        <v>275</v>
      </c>
      <c r="D86" s="87" t="s">
        <v>275</v>
      </c>
      <c r="E86" s="87" t="s">
        <v>275</v>
      </c>
      <c r="F86" s="87" t="s">
        <v>275</v>
      </c>
      <c r="G86" s="87" t="s">
        <v>275</v>
      </c>
      <c r="H86" s="295" t="s">
        <v>275</v>
      </c>
      <c r="I86" s="295" t="s">
        <v>275</v>
      </c>
      <c r="J86" s="295"/>
      <c r="K86" s="507" t="e">
        <f t="shared" si="6"/>
        <v>#VALUE!</v>
      </c>
      <c r="L86" s="508" t="e">
        <f t="shared" si="7"/>
        <v>#VALUE!</v>
      </c>
      <c r="M86" s="295"/>
    </row>
    <row r="87" spans="1:13" ht="45" x14ac:dyDescent="0.2">
      <c r="A87" s="706" t="s">
        <v>274</v>
      </c>
      <c r="B87" s="716" t="s">
        <v>273</v>
      </c>
      <c r="C87" s="701">
        <f>'[2]1.B_tāme'!C74/12/117457.9</f>
        <v>0.15507471187548902</v>
      </c>
      <c r="D87" s="701">
        <v>0.15</v>
      </c>
      <c r="E87" s="701">
        <v>0.15507471187548902</v>
      </c>
      <c r="F87" s="701">
        <v>0.15</v>
      </c>
      <c r="G87" s="701">
        <v>0.14000000000000001</v>
      </c>
      <c r="H87" s="717">
        <f t="shared" ref="H87:H101" si="8">G87-F87</f>
        <v>-9.9999999999999811E-3</v>
      </c>
      <c r="I87" s="606">
        <f t="shared" ref="I87:I101" si="9">IFERROR(H87/F87,"-")</f>
        <v>-6.6666666666666541E-2</v>
      </c>
      <c r="J87" s="591" t="s">
        <v>843</v>
      </c>
      <c r="K87" s="576">
        <f t="shared" si="6"/>
        <v>-1.5074711875489005E-2</v>
      </c>
      <c r="L87" s="493">
        <f>K87/E87</f>
        <v>-9.7209349565599304E-2</v>
      </c>
      <c r="M87" s="591" t="s">
        <v>843</v>
      </c>
    </row>
    <row r="88" spans="1:13" ht="24" x14ac:dyDescent="0.2">
      <c r="A88" s="706" t="s">
        <v>272</v>
      </c>
      <c r="B88" s="716" t="s">
        <v>271</v>
      </c>
      <c r="C88" s="701">
        <f>'[2]1.B_tāme'!C85/12/27069.9</f>
        <v>0.55658067940159861</v>
      </c>
      <c r="D88" s="701">
        <v>1.1000000000000001</v>
      </c>
      <c r="E88" s="701">
        <v>0.55658067940159861</v>
      </c>
      <c r="F88" s="701">
        <v>1.1000000000000001</v>
      </c>
      <c r="G88" s="701">
        <v>0.93</v>
      </c>
      <c r="H88" s="718">
        <f t="shared" si="8"/>
        <v>-0.17000000000000004</v>
      </c>
      <c r="I88" s="606">
        <f t="shared" si="9"/>
        <v>-0.15454545454545457</v>
      </c>
      <c r="J88" s="595" t="s">
        <v>860</v>
      </c>
      <c r="K88" s="292">
        <f t="shared" si="6"/>
        <v>0.37341932059840144</v>
      </c>
      <c r="L88" s="493">
        <f t="shared" si="7"/>
        <v>0.6709167860441706</v>
      </c>
      <c r="M88" s="590" t="s">
        <v>859</v>
      </c>
    </row>
    <row r="89" spans="1:13" ht="22.5" x14ac:dyDescent="0.2">
      <c r="A89" s="706" t="s">
        <v>270</v>
      </c>
      <c r="B89" s="707" t="s">
        <v>269</v>
      </c>
      <c r="C89" s="701">
        <v>0.85</v>
      </c>
      <c r="D89" s="701">
        <v>0.84</v>
      </c>
      <c r="E89" s="701">
        <v>0.85</v>
      </c>
      <c r="F89" s="701">
        <v>0.84</v>
      </c>
      <c r="G89" s="701">
        <v>0.74</v>
      </c>
      <c r="H89" s="718">
        <f t="shared" si="8"/>
        <v>-9.9999999999999978E-2</v>
      </c>
      <c r="I89" s="606">
        <f t="shared" si="9"/>
        <v>-0.11904761904761903</v>
      </c>
      <c r="J89" s="597" t="s">
        <v>858</v>
      </c>
      <c r="K89" s="292">
        <f t="shared" si="6"/>
        <v>-0.10999999999999999</v>
      </c>
      <c r="L89" s="493">
        <f t="shared" si="7"/>
        <v>-0.12941176470588234</v>
      </c>
      <c r="M89" s="597" t="s">
        <v>858</v>
      </c>
    </row>
    <row r="90" spans="1:13" ht="24" x14ac:dyDescent="0.2">
      <c r="A90" s="706" t="s">
        <v>268</v>
      </c>
      <c r="B90" s="707" t="s">
        <v>267</v>
      </c>
      <c r="C90" s="701">
        <v>0.02</v>
      </c>
      <c r="D90" s="701">
        <v>0.02</v>
      </c>
      <c r="E90" s="701">
        <v>0.02</v>
      </c>
      <c r="F90" s="701">
        <v>0.02</v>
      </c>
      <c r="G90" s="701">
        <v>0.02</v>
      </c>
      <c r="H90" s="718">
        <f>G90-F90</f>
        <v>0</v>
      </c>
      <c r="I90" s="606">
        <f t="shared" si="9"/>
        <v>0</v>
      </c>
      <c r="J90" s="607"/>
      <c r="K90" s="292">
        <f t="shared" si="6"/>
        <v>0</v>
      </c>
      <c r="L90" s="493">
        <f>K90/E90</f>
        <v>0</v>
      </c>
      <c r="M90" s="621"/>
    </row>
    <row r="91" spans="1:13" x14ac:dyDescent="0.2">
      <c r="A91" s="294" t="s">
        <v>266</v>
      </c>
      <c r="B91" s="707" t="s">
        <v>265</v>
      </c>
      <c r="C91" s="719">
        <v>3</v>
      </c>
      <c r="D91" s="601">
        <v>3</v>
      </c>
      <c r="E91" s="601">
        <v>3</v>
      </c>
      <c r="F91" s="601">
        <v>3</v>
      </c>
      <c r="G91" s="601">
        <v>3</v>
      </c>
      <c r="H91" s="60">
        <f t="shared" si="8"/>
        <v>0</v>
      </c>
      <c r="I91" s="493">
        <f t="shared" si="9"/>
        <v>0</v>
      </c>
      <c r="J91" s="606"/>
      <c r="K91" s="292">
        <f t="shared" si="6"/>
        <v>0</v>
      </c>
      <c r="L91" s="493">
        <f t="shared" si="7"/>
        <v>0</v>
      </c>
      <c r="M91" s="679"/>
    </row>
    <row r="92" spans="1:13" ht="23.25" customHeight="1" x14ac:dyDescent="0.2">
      <c r="A92" s="294" t="s">
        <v>264</v>
      </c>
      <c r="B92" s="707" t="s">
        <v>263</v>
      </c>
      <c r="C92" s="719">
        <v>14017.2</v>
      </c>
      <c r="D92" s="601">
        <v>13631.2</v>
      </c>
      <c r="E92" s="601">
        <v>14017.2</v>
      </c>
      <c r="F92" s="601">
        <v>13631.2</v>
      </c>
      <c r="G92" s="601">
        <v>13521</v>
      </c>
      <c r="H92" s="60">
        <f t="shared" si="8"/>
        <v>-110.20000000000073</v>
      </c>
      <c r="I92" s="493">
        <f t="shared" si="9"/>
        <v>-8.084394624097711E-3</v>
      </c>
      <c r="J92" s="603"/>
      <c r="K92" s="292">
        <f t="shared" si="6"/>
        <v>-496.20000000000073</v>
      </c>
      <c r="L92" s="493">
        <f t="shared" si="7"/>
        <v>-3.5399366492594862E-2</v>
      </c>
      <c r="M92" s="605"/>
    </row>
    <row r="93" spans="1:13" x14ac:dyDescent="0.2">
      <c r="A93" s="706" t="s">
        <v>262</v>
      </c>
      <c r="B93" s="707" t="s">
        <v>493</v>
      </c>
      <c r="C93" s="720">
        <v>27070</v>
      </c>
      <c r="D93" s="601">
        <v>27070</v>
      </c>
      <c r="E93" s="601">
        <v>27070</v>
      </c>
      <c r="F93" s="601">
        <v>27070</v>
      </c>
      <c r="G93" s="601">
        <v>27070</v>
      </c>
      <c r="H93" s="620">
        <f t="shared" si="8"/>
        <v>0</v>
      </c>
      <c r="I93" s="318">
        <f t="shared" si="9"/>
        <v>0</v>
      </c>
      <c r="J93" s="318"/>
      <c r="K93" s="292">
        <f t="shared" si="6"/>
        <v>0</v>
      </c>
      <c r="L93" s="493">
        <f t="shared" si="7"/>
        <v>0</v>
      </c>
      <c r="M93" s="721"/>
    </row>
    <row r="94" spans="1:13" x14ac:dyDescent="0.2">
      <c r="A94" s="706" t="s">
        <v>484</v>
      </c>
      <c r="B94" s="722" t="s">
        <v>494</v>
      </c>
      <c r="C94" s="720">
        <v>7361</v>
      </c>
      <c r="D94" s="601">
        <v>7361</v>
      </c>
      <c r="E94" s="601">
        <v>7361</v>
      </c>
      <c r="F94" s="601">
        <v>7361</v>
      </c>
      <c r="G94" s="601">
        <v>7361</v>
      </c>
      <c r="H94" s="620">
        <f t="shared" si="8"/>
        <v>0</v>
      </c>
      <c r="I94" s="318">
        <f t="shared" si="9"/>
        <v>0</v>
      </c>
      <c r="J94" s="318"/>
      <c r="K94" s="292">
        <f t="shared" si="6"/>
        <v>0</v>
      </c>
      <c r="L94" s="493">
        <f t="shared" si="7"/>
        <v>0</v>
      </c>
      <c r="M94" s="721"/>
    </row>
    <row r="95" spans="1:13" x14ac:dyDescent="0.2">
      <c r="A95" s="706" t="s">
        <v>261</v>
      </c>
      <c r="B95" s="716" t="s">
        <v>695</v>
      </c>
      <c r="C95" s="719">
        <f>2474570+605720+467120+310230</f>
        <v>3857640</v>
      </c>
      <c r="D95" s="601">
        <v>3717530</v>
      </c>
      <c r="E95" s="601">
        <v>3857640</v>
      </c>
      <c r="F95" s="601">
        <v>3717530</v>
      </c>
      <c r="G95" s="601">
        <f>2462360+342710+428310+506610</f>
        <v>3739990</v>
      </c>
      <c r="H95" s="60">
        <f t="shared" si="8"/>
        <v>22460</v>
      </c>
      <c r="I95" s="493">
        <f>IFERROR(H95/F95,"-")</f>
        <v>6.0416459315728458E-3</v>
      </c>
      <c r="J95" s="603"/>
      <c r="K95" s="292">
        <f t="shared" si="6"/>
        <v>-117650</v>
      </c>
      <c r="L95" s="493">
        <f>K95/E95</f>
        <v>-3.0497921008699618E-2</v>
      </c>
      <c r="M95" s="605"/>
    </row>
    <row r="96" spans="1:13" ht="33.75" x14ac:dyDescent="0.2">
      <c r="A96" s="294" t="s">
        <v>260</v>
      </c>
      <c r="B96" s="716" t="s">
        <v>259</v>
      </c>
      <c r="C96" s="719">
        <f>1396839+159700+160678+160433</f>
        <v>1877650</v>
      </c>
      <c r="D96" s="601">
        <v>1837531</v>
      </c>
      <c r="E96" s="601">
        <v>1877650</v>
      </c>
      <c r="F96" s="601">
        <v>1837531</v>
      </c>
      <c r="G96" s="601">
        <f>1307708+149319+145406+145667</f>
        <v>1748100</v>
      </c>
      <c r="H96" s="60">
        <f t="shared" si="8"/>
        <v>-89431</v>
      </c>
      <c r="I96" s="493">
        <f>IFERROR(H96/F96,"-")</f>
        <v>-4.8669110888469362E-2</v>
      </c>
      <c r="J96" s="606"/>
      <c r="K96" s="292">
        <f t="shared" si="6"/>
        <v>-129550</v>
      </c>
      <c r="L96" s="493">
        <f t="shared" si="7"/>
        <v>-6.8995819242137782E-2</v>
      </c>
      <c r="M96" s="591" t="s">
        <v>750</v>
      </c>
    </row>
    <row r="97" spans="1:13" x14ac:dyDescent="0.2">
      <c r="A97" s="294" t="s">
        <v>258</v>
      </c>
      <c r="B97" s="206" t="s">
        <v>257</v>
      </c>
      <c r="C97" s="340">
        <f>13887+603+707+627+870+631+777</f>
        <v>18102</v>
      </c>
      <c r="D97" s="297">
        <v>17834</v>
      </c>
      <c r="E97" s="297">
        <v>18102</v>
      </c>
      <c r="F97" s="297">
        <v>17834</v>
      </c>
      <c r="G97" s="297">
        <f>12663+954+1525+527+859+573+931</f>
        <v>18032</v>
      </c>
      <c r="H97" s="60">
        <f t="shared" si="8"/>
        <v>198</v>
      </c>
      <c r="I97" s="493">
        <f>IFERROR(H97/F97,"-")</f>
        <v>1.1102388695749692E-2</v>
      </c>
      <c r="J97" s="723"/>
      <c r="K97" s="292">
        <f t="shared" si="6"/>
        <v>-70</v>
      </c>
      <c r="L97" s="493">
        <f t="shared" si="7"/>
        <v>-3.8669760247486465E-3</v>
      </c>
      <c r="M97" s="723"/>
    </row>
    <row r="98" spans="1:13" x14ac:dyDescent="0.2">
      <c r="A98" s="294" t="s">
        <v>256</v>
      </c>
      <c r="B98" s="206" t="s">
        <v>255</v>
      </c>
      <c r="C98" s="340">
        <f>14247+631+777+40+627+870+40+603+707+40</f>
        <v>18582</v>
      </c>
      <c r="D98" s="297">
        <v>18485</v>
      </c>
      <c r="E98" s="297">
        <v>18582</v>
      </c>
      <c r="F98" s="297">
        <v>18485</v>
      </c>
      <c r="G98" s="297">
        <f>13338+954+1525+108.67+527+859+108.67+573+931+108.67</f>
        <v>19033.009999999995</v>
      </c>
      <c r="H98" s="60">
        <f t="shared" si="8"/>
        <v>548.00999999999476</v>
      </c>
      <c r="I98" s="493">
        <f t="shared" si="9"/>
        <v>2.9646199621314297E-2</v>
      </c>
      <c r="J98" s="723"/>
      <c r="K98" s="292">
        <f t="shared" si="6"/>
        <v>451.00999999999476</v>
      </c>
      <c r="L98" s="493">
        <f t="shared" si="7"/>
        <v>2.4271337853836766E-2</v>
      </c>
      <c r="M98" s="723"/>
    </row>
    <row r="99" spans="1:13" x14ac:dyDescent="0.2">
      <c r="A99" s="296" t="s">
        <v>254</v>
      </c>
      <c r="B99" s="299" t="s">
        <v>253</v>
      </c>
      <c r="C99" s="724">
        <v>241</v>
      </c>
      <c r="D99" s="298">
        <v>241</v>
      </c>
      <c r="E99" s="298">
        <v>241</v>
      </c>
      <c r="F99" s="298">
        <v>241</v>
      </c>
      <c r="G99" s="298">
        <v>241</v>
      </c>
      <c r="H99" s="725">
        <f>G99-F99</f>
        <v>0</v>
      </c>
      <c r="I99" s="315">
        <f t="shared" si="9"/>
        <v>0</v>
      </c>
      <c r="J99" s="315"/>
      <c r="K99" s="507">
        <f t="shared" si="6"/>
        <v>0</v>
      </c>
      <c r="L99" s="508">
        <f t="shared" si="7"/>
        <v>0</v>
      </c>
      <c r="M99" s="315"/>
    </row>
    <row r="100" spans="1:13" x14ac:dyDescent="0.2">
      <c r="A100" s="294" t="s">
        <v>252</v>
      </c>
      <c r="B100" s="206" t="s">
        <v>251</v>
      </c>
      <c r="C100" s="720">
        <v>9</v>
      </c>
      <c r="D100" s="297">
        <v>9</v>
      </c>
      <c r="E100" s="297">
        <v>9</v>
      </c>
      <c r="F100" s="297">
        <v>9</v>
      </c>
      <c r="G100" s="297">
        <v>9</v>
      </c>
      <c r="H100" s="60">
        <f t="shared" si="8"/>
        <v>0</v>
      </c>
      <c r="I100" s="493">
        <f>IFERROR(H100/F100,"-")</f>
        <v>0</v>
      </c>
      <c r="J100" s="606"/>
      <c r="K100" s="292">
        <f t="shared" si="6"/>
        <v>0</v>
      </c>
      <c r="L100" s="493">
        <f t="shared" si="7"/>
        <v>0</v>
      </c>
      <c r="M100" s="606"/>
    </row>
    <row r="101" spans="1:13" x14ac:dyDescent="0.2">
      <c r="A101" s="294" t="s">
        <v>250</v>
      </c>
      <c r="B101" s="206" t="s">
        <v>249</v>
      </c>
      <c r="C101" s="720">
        <v>232</v>
      </c>
      <c r="D101" s="297">
        <v>232</v>
      </c>
      <c r="E101" s="297">
        <v>232</v>
      </c>
      <c r="F101" s="297">
        <v>232</v>
      </c>
      <c r="G101" s="297">
        <v>232</v>
      </c>
      <c r="H101" s="60">
        <f t="shared" si="8"/>
        <v>0</v>
      </c>
      <c r="I101" s="493">
        <f t="shared" si="9"/>
        <v>0</v>
      </c>
      <c r="J101" s="606"/>
      <c r="K101" s="292">
        <f t="shared" si="6"/>
        <v>0</v>
      </c>
      <c r="L101" s="493">
        <f t="shared" si="7"/>
        <v>0</v>
      </c>
      <c r="M101" s="606"/>
    </row>
    <row r="103" spans="1:13" x14ac:dyDescent="0.2">
      <c r="A103" s="794" t="s">
        <v>496</v>
      </c>
      <c r="B103" s="794"/>
      <c r="C103" s="794"/>
      <c r="D103" s="794"/>
      <c r="E103" s="794"/>
      <c r="F103" s="794"/>
      <c r="G103" s="794"/>
      <c r="H103" s="794"/>
      <c r="I103" s="794"/>
      <c r="J103" s="726"/>
    </row>
  </sheetData>
  <mergeCells count="1">
    <mergeCell ref="A103:I103"/>
  </mergeCells>
  <pageMargins left="0.70866141732283472" right="0.70866141732283472" top="0.74803149606299213" bottom="0.74803149606299213" header="0.31496062992125984" footer="0.31496062992125984"/>
  <pageSetup paperSize="9" scale="61" fitToHeight="0" orientation="landscape" r:id="rId1"/>
  <headerFooter>
    <oddHeader xml:space="preserve">&amp;C&amp;"Arial,Bold"
Naturālie rādītāji&amp;R3.pielikums
</oddHeader>
    <oddFooter>&amp;L&amp;F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94"/>
  <sheetViews>
    <sheetView topLeftCell="A60" zoomScaleNormal="100" zoomScalePageLayoutView="115" workbookViewId="0">
      <selection activeCell="K75" sqref="K75"/>
    </sheetView>
  </sheetViews>
  <sheetFormatPr defaultColWidth="7.7109375" defaultRowHeight="11.25" x14ac:dyDescent="0.2"/>
  <cols>
    <col min="1" max="1" width="7.7109375" style="214"/>
    <col min="2" max="2" width="31.42578125" style="214" customWidth="1"/>
    <col min="3" max="7" width="7.7109375" style="214"/>
    <col min="8" max="8" width="7.7109375" style="214" customWidth="1"/>
    <col min="9" max="10" width="7.7109375" style="215" customWidth="1"/>
    <col min="11" max="11" width="7.7109375" style="214" customWidth="1"/>
    <col min="12" max="12" width="7.7109375" style="215" customWidth="1"/>
    <col min="13" max="13" width="38.85546875" style="214" customWidth="1"/>
    <col min="14" max="16384" width="7.7109375" style="214"/>
  </cols>
  <sheetData>
    <row r="1" spans="1:13" ht="101.25" x14ac:dyDescent="0.2">
      <c r="A1" s="346" t="s">
        <v>0</v>
      </c>
      <c r="B1" s="375" t="s">
        <v>394</v>
      </c>
      <c r="C1" s="343" t="s">
        <v>715</v>
      </c>
      <c r="D1" s="343" t="s">
        <v>703</v>
      </c>
      <c r="E1" s="343" t="s">
        <v>849</v>
      </c>
      <c r="F1" s="343" t="s">
        <v>852</v>
      </c>
      <c r="G1" s="343" t="s">
        <v>853</v>
      </c>
      <c r="H1" s="347" t="s">
        <v>704</v>
      </c>
      <c r="I1" s="348" t="s">
        <v>497</v>
      </c>
      <c r="J1" s="348" t="s">
        <v>664</v>
      </c>
      <c r="K1" s="347" t="s">
        <v>706</v>
      </c>
      <c r="L1" s="348" t="s">
        <v>708</v>
      </c>
      <c r="M1" s="348" t="s">
        <v>664</v>
      </c>
    </row>
    <row r="2" spans="1:13" x14ac:dyDescent="0.2">
      <c r="A2" s="349">
        <v>1</v>
      </c>
      <c r="B2" s="349">
        <v>2</v>
      </c>
      <c r="C2" s="350">
        <v>3</v>
      </c>
      <c r="D2" s="350">
        <v>4</v>
      </c>
      <c r="E2" s="343">
        <v>5</v>
      </c>
      <c r="F2" s="343">
        <v>6</v>
      </c>
      <c r="G2" s="343">
        <v>7</v>
      </c>
      <c r="H2" s="347" t="s">
        <v>665</v>
      </c>
      <c r="I2" s="348" t="s">
        <v>666</v>
      </c>
      <c r="J2" s="351">
        <v>10</v>
      </c>
      <c r="K2" s="347" t="s">
        <v>667</v>
      </c>
      <c r="L2" s="348" t="s">
        <v>668</v>
      </c>
      <c r="M2" s="351">
        <v>13</v>
      </c>
    </row>
    <row r="3" spans="1:13" x14ac:dyDescent="0.2">
      <c r="A3" s="363"/>
      <c r="B3" s="364"/>
      <c r="C3" s="626"/>
      <c r="D3" s="362"/>
      <c r="E3" s="580"/>
      <c r="F3" s="580"/>
      <c r="G3" s="580"/>
      <c r="H3" s="353">
        <f t="shared" ref="H3:H19" si="0">G3-F3</f>
        <v>0</v>
      </c>
      <c r="I3" s="354" t="e">
        <f t="shared" ref="I3:I19" si="1">H3/F3</f>
        <v>#DIV/0!</v>
      </c>
      <c r="J3" s="355"/>
      <c r="K3" s="353">
        <f t="shared" ref="K3:K19" si="2">G3-E3</f>
        <v>0</v>
      </c>
      <c r="L3" s="354" t="e">
        <f t="shared" ref="L3:L19" si="3">K3/E3</f>
        <v>#DIV/0!</v>
      </c>
      <c r="M3" s="351"/>
    </row>
    <row r="4" spans="1:13" ht="33.75" x14ac:dyDescent="0.2">
      <c r="A4" s="345">
        <v>51000</v>
      </c>
      <c r="B4" s="344" t="s">
        <v>390</v>
      </c>
      <c r="C4" s="356">
        <v>62072</v>
      </c>
      <c r="D4" s="356">
        <v>0</v>
      </c>
      <c r="E4" s="356">
        <v>62072</v>
      </c>
      <c r="F4" s="356">
        <v>0</v>
      </c>
      <c r="G4" s="356">
        <v>0</v>
      </c>
      <c r="H4" s="468">
        <f t="shared" si="0"/>
        <v>0</v>
      </c>
      <c r="I4" s="469" t="e">
        <f t="shared" si="1"/>
        <v>#DIV/0!</v>
      </c>
      <c r="J4" s="470"/>
      <c r="K4" s="468">
        <f t="shared" si="2"/>
        <v>-62072</v>
      </c>
      <c r="L4" s="469">
        <f t="shared" si="3"/>
        <v>-1</v>
      </c>
      <c r="M4" s="597" t="s">
        <v>744</v>
      </c>
    </row>
    <row r="5" spans="1:13" ht="12.75" hidden="1" x14ac:dyDescent="0.2">
      <c r="A5" s="365">
        <v>52100</v>
      </c>
      <c r="B5" s="366" t="s">
        <v>716</v>
      </c>
      <c r="C5" s="357"/>
      <c r="D5" s="358"/>
      <c r="E5" s="518"/>
      <c r="F5" s="358"/>
      <c r="G5" s="518"/>
      <c r="H5" s="353">
        <f t="shared" si="0"/>
        <v>0</v>
      </c>
      <c r="I5" s="354" t="e">
        <f t="shared" si="1"/>
        <v>#DIV/0!</v>
      </c>
      <c r="J5" s="359"/>
      <c r="K5" s="353">
        <f t="shared" si="2"/>
        <v>0</v>
      </c>
      <c r="L5" s="354" t="e">
        <f t="shared" si="3"/>
        <v>#DIV/0!</v>
      </c>
      <c r="M5" s="498"/>
    </row>
    <row r="6" spans="1:13" ht="12.75" hidden="1" x14ac:dyDescent="0.2">
      <c r="A6" s="524">
        <v>52200</v>
      </c>
      <c r="B6" s="525" t="s">
        <v>717</v>
      </c>
      <c r="C6" s="357"/>
      <c r="D6" s="358"/>
      <c r="E6" s="518"/>
      <c r="F6" s="358"/>
      <c r="G6" s="518"/>
      <c r="H6" s="353">
        <f t="shared" si="0"/>
        <v>0</v>
      </c>
      <c r="I6" s="354" t="e">
        <f t="shared" si="1"/>
        <v>#DIV/0!</v>
      </c>
      <c r="J6" s="359"/>
      <c r="K6" s="353">
        <f t="shared" si="2"/>
        <v>0</v>
      </c>
      <c r="L6" s="354" t="e">
        <f t="shared" si="3"/>
        <v>#DIV/0!</v>
      </c>
      <c r="M6" s="498"/>
    </row>
    <row r="7" spans="1:13" ht="12.75" hidden="1" x14ac:dyDescent="0.2">
      <c r="A7" s="524">
        <v>52300</v>
      </c>
      <c r="B7" s="525" t="s">
        <v>718</v>
      </c>
      <c r="C7" s="357"/>
      <c r="D7" s="358"/>
      <c r="E7" s="518"/>
      <c r="F7" s="358"/>
      <c r="G7" s="518"/>
      <c r="H7" s="353">
        <f t="shared" si="0"/>
        <v>0</v>
      </c>
      <c r="I7" s="354" t="e">
        <f t="shared" si="1"/>
        <v>#DIV/0!</v>
      </c>
      <c r="J7" s="359"/>
      <c r="K7" s="353">
        <f t="shared" si="2"/>
        <v>0</v>
      </c>
      <c r="L7" s="354" t="e">
        <f t="shared" si="3"/>
        <v>#DIV/0!</v>
      </c>
      <c r="M7" s="498"/>
    </row>
    <row r="8" spans="1:13" ht="12.75" hidden="1" x14ac:dyDescent="0.2">
      <c r="A8" s="524">
        <v>52400</v>
      </c>
      <c r="B8" s="525" t="s">
        <v>719</v>
      </c>
      <c r="C8" s="357"/>
      <c r="D8" s="358"/>
      <c r="E8" s="526">
        <v>0</v>
      </c>
      <c r="F8" s="358"/>
      <c r="G8" s="526">
        <f>G9</f>
        <v>0</v>
      </c>
      <c r="H8" s="353">
        <f t="shared" si="0"/>
        <v>0</v>
      </c>
      <c r="I8" s="354" t="e">
        <f t="shared" si="1"/>
        <v>#DIV/0!</v>
      </c>
      <c r="J8" s="360"/>
      <c r="K8" s="353">
        <f t="shared" si="2"/>
        <v>0</v>
      </c>
      <c r="L8" s="354" t="e">
        <f t="shared" si="3"/>
        <v>#DIV/0!</v>
      </c>
      <c r="M8" s="498"/>
    </row>
    <row r="9" spans="1:13" hidden="1" x14ac:dyDescent="0.2">
      <c r="A9" s="524"/>
      <c r="B9" s="525"/>
      <c r="C9" s="357"/>
      <c r="D9" s="358"/>
      <c r="E9" s="526"/>
      <c r="F9" s="358"/>
      <c r="G9" s="518"/>
      <c r="H9" s="353">
        <f t="shared" si="0"/>
        <v>0</v>
      </c>
      <c r="I9" s="354" t="e">
        <f t="shared" si="1"/>
        <v>#DIV/0!</v>
      </c>
      <c r="J9" s="360"/>
      <c r="K9" s="353">
        <f t="shared" si="2"/>
        <v>0</v>
      </c>
      <c r="L9" s="354" t="e">
        <f t="shared" si="3"/>
        <v>#DIV/0!</v>
      </c>
      <c r="M9" s="498"/>
    </row>
    <row r="10" spans="1:13" ht="12.75" hidden="1" x14ac:dyDescent="0.2">
      <c r="A10" s="524">
        <v>52500</v>
      </c>
      <c r="B10" s="525" t="s">
        <v>720</v>
      </c>
      <c r="C10" s="357"/>
      <c r="D10" s="358"/>
      <c r="E10" s="526">
        <v>0</v>
      </c>
      <c r="F10" s="358"/>
      <c r="G10" s="526">
        <f>G11</f>
        <v>0</v>
      </c>
      <c r="H10" s="353">
        <f t="shared" si="0"/>
        <v>0</v>
      </c>
      <c r="I10" s="354" t="e">
        <f t="shared" si="1"/>
        <v>#DIV/0!</v>
      </c>
      <c r="J10" s="359"/>
      <c r="K10" s="353">
        <f t="shared" si="2"/>
        <v>0</v>
      </c>
      <c r="L10" s="354" t="e">
        <f t="shared" si="3"/>
        <v>#DIV/0!</v>
      </c>
      <c r="M10" s="498"/>
    </row>
    <row r="11" spans="1:13" hidden="1" x14ac:dyDescent="0.2">
      <c r="A11" s="524"/>
      <c r="B11" s="525"/>
      <c r="C11" s="357"/>
      <c r="D11" s="358"/>
      <c r="E11" s="526"/>
      <c r="F11" s="358"/>
      <c r="G11" s="518"/>
      <c r="H11" s="353">
        <f t="shared" si="0"/>
        <v>0</v>
      </c>
      <c r="I11" s="354" t="e">
        <f t="shared" si="1"/>
        <v>#DIV/0!</v>
      </c>
      <c r="J11" s="359"/>
      <c r="K11" s="353">
        <f t="shared" si="2"/>
        <v>0</v>
      </c>
      <c r="L11" s="354" t="e">
        <f t="shared" si="3"/>
        <v>#DIV/0!</v>
      </c>
      <c r="M11" s="498"/>
    </row>
    <row r="12" spans="1:13" hidden="1" x14ac:dyDescent="0.2">
      <c r="A12" s="524">
        <v>52600</v>
      </c>
      <c r="B12" s="525" t="s">
        <v>696</v>
      </c>
      <c r="C12" s="357"/>
      <c r="D12" s="358"/>
      <c r="E12" s="526">
        <v>0</v>
      </c>
      <c r="F12" s="358"/>
      <c r="G12" s="526">
        <f>G13</f>
        <v>0</v>
      </c>
      <c r="H12" s="353">
        <f t="shared" si="0"/>
        <v>0</v>
      </c>
      <c r="I12" s="354" t="e">
        <f t="shared" si="1"/>
        <v>#DIV/0!</v>
      </c>
      <c r="J12" s="359"/>
      <c r="K12" s="353">
        <f t="shared" si="2"/>
        <v>0</v>
      </c>
      <c r="L12" s="354" t="e">
        <f t="shared" si="3"/>
        <v>#DIV/0!</v>
      </c>
      <c r="M12" s="498"/>
    </row>
    <row r="13" spans="1:13" hidden="1" x14ac:dyDescent="0.2">
      <c r="A13" s="527"/>
      <c r="B13" s="528"/>
      <c r="C13" s="357"/>
      <c r="D13" s="358"/>
      <c r="E13" s="518"/>
      <c r="F13" s="358"/>
      <c r="G13" s="518"/>
      <c r="H13" s="353">
        <f t="shared" si="0"/>
        <v>0</v>
      </c>
      <c r="I13" s="354" t="e">
        <f t="shared" si="1"/>
        <v>#DIV/0!</v>
      </c>
      <c r="J13" s="359"/>
      <c r="K13" s="353">
        <f t="shared" si="2"/>
        <v>0</v>
      </c>
      <c r="L13" s="354" t="e">
        <f t="shared" si="3"/>
        <v>#DIV/0!</v>
      </c>
      <c r="M13" s="498"/>
    </row>
    <row r="14" spans="1:13" hidden="1" x14ac:dyDescent="0.2">
      <c r="A14" s="367"/>
      <c r="B14" s="368"/>
      <c r="C14" s="357"/>
      <c r="D14" s="358"/>
      <c r="E14" s="518"/>
      <c r="F14" s="358"/>
      <c r="G14" s="518"/>
      <c r="H14" s="353">
        <f t="shared" si="0"/>
        <v>0</v>
      </c>
      <c r="I14" s="354" t="e">
        <f t="shared" si="1"/>
        <v>#DIV/0!</v>
      </c>
      <c r="J14" s="359"/>
      <c r="K14" s="353">
        <f t="shared" si="2"/>
        <v>0</v>
      </c>
      <c r="L14" s="354" t="e">
        <f t="shared" si="3"/>
        <v>#DIV/0!</v>
      </c>
      <c r="M14" s="498"/>
    </row>
    <row r="15" spans="1:13" x14ac:dyDescent="0.2">
      <c r="A15" s="527"/>
      <c r="B15" s="528"/>
      <c r="C15" s="357"/>
      <c r="D15" s="358"/>
      <c r="E15" s="361"/>
      <c r="F15" s="358"/>
      <c r="G15" s="361">
        <v>0</v>
      </c>
      <c r="H15" s="353">
        <f t="shared" si="0"/>
        <v>0</v>
      </c>
      <c r="I15" s="354" t="e">
        <f t="shared" si="1"/>
        <v>#DIV/0!</v>
      </c>
      <c r="J15" s="361">
        <v>0</v>
      </c>
      <c r="K15" s="353">
        <f t="shared" si="2"/>
        <v>0</v>
      </c>
      <c r="L15" s="354" t="e">
        <f t="shared" si="3"/>
        <v>#DIV/0!</v>
      </c>
      <c r="M15" s="583"/>
    </row>
    <row r="16" spans="1:13" hidden="1" x14ac:dyDescent="0.2">
      <c r="A16" s="365"/>
      <c r="B16" s="366" t="s">
        <v>697</v>
      </c>
      <c r="C16" s="357"/>
      <c r="D16" s="358"/>
      <c r="E16" s="518"/>
      <c r="F16" s="358"/>
      <c r="G16" s="518"/>
      <c r="H16" s="353">
        <f t="shared" si="0"/>
        <v>0</v>
      </c>
      <c r="I16" s="354" t="e">
        <f t="shared" si="1"/>
        <v>#DIV/0!</v>
      </c>
      <c r="J16" s="359"/>
      <c r="K16" s="353">
        <f t="shared" si="2"/>
        <v>0</v>
      </c>
      <c r="L16" s="354" t="e">
        <f t="shared" si="3"/>
        <v>#DIV/0!</v>
      </c>
      <c r="M16" s="498"/>
    </row>
    <row r="17" spans="1:15" ht="22.5" x14ac:dyDescent="0.2">
      <c r="A17" s="345">
        <v>52000</v>
      </c>
      <c r="B17" s="344" t="s">
        <v>391</v>
      </c>
      <c r="C17" s="356">
        <v>212658</v>
      </c>
      <c r="D17" s="356">
        <v>0</v>
      </c>
      <c r="E17" s="356">
        <v>212658</v>
      </c>
      <c r="F17" s="356">
        <v>0</v>
      </c>
      <c r="G17" s="356">
        <f>G8+G10+G12+G15</f>
        <v>0</v>
      </c>
      <c r="H17" s="468">
        <f t="shared" si="0"/>
        <v>0</v>
      </c>
      <c r="I17" s="469" t="e">
        <f t="shared" si="1"/>
        <v>#DIV/0!</v>
      </c>
      <c r="J17" s="470"/>
      <c r="K17" s="468">
        <f t="shared" si="2"/>
        <v>-212658</v>
      </c>
      <c r="L17" s="469">
        <f t="shared" si="3"/>
        <v>-1</v>
      </c>
      <c r="M17" s="597" t="s">
        <v>745</v>
      </c>
    </row>
    <row r="18" spans="1:15" ht="12.75" x14ac:dyDescent="0.2">
      <c r="A18" s="524">
        <v>53100</v>
      </c>
      <c r="B18" s="528" t="s">
        <v>721</v>
      </c>
      <c r="C18" s="529">
        <v>656928</v>
      </c>
      <c r="D18" s="530">
        <f>D19+D62</f>
        <v>374940</v>
      </c>
      <c r="E18" s="526">
        <v>656928</v>
      </c>
      <c r="F18" s="530">
        <f>F19+F62</f>
        <v>374940</v>
      </c>
      <c r="G18" s="526">
        <f>G19+G62</f>
        <v>522939</v>
      </c>
      <c r="H18" s="531">
        <f t="shared" si="0"/>
        <v>147999</v>
      </c>
      <c r="I18" s="532">
        <f t="shared" si="1"/>
        <v>0.39472715634501521</v>
      </c>
      <c r="J18" s="533"/>
      <c r="K18" s="531">
        <f t="shared" si="2"/>
        <v>-133989</v>
      </c>
      <c r="L18" s="532">
        <f t="shared" si="3"/>
        <v>-0.20396299137805057</v>
      </c>
      <c r="M18" s="498"/>
      <c r="O18" s="630"/>
    </row>
    <row r="19" spans="1:15" x14ac:dyDescent="0.2">
      <c r="A19" s="534">
        <v>53110</v>
      </c>
      <c r="B19" s="535" t="s">
        <v>395</v>
      </c>
      <c r="C19" s="357">
        <v>656928</v>
      </c>
      <c r="D19" s="358">
        <v>366940</v>
      </c>
      <c r="E19" s="518">
        <v>656928</v>
      </c>
      <c r="F19" s="358">
        <v>366940</v>
      </c>
      <c r="G19" s="518">
        <v>514939</v>
      </c>
      <c r="H19" s="353">
        <f t="shared" si="0"/>
        <v>147999</v>
      </c>
      <c r="I19" s="354">
        <f t="shared" si="1"/>
        <v>0.40333296996784218</v>
      </c>
      <c r="J19" s="359"/>
      <c r="K19" s="353">
        <f t="shared" si="2"/>
        <v>-141989</v>
      </c>
      <c r="L19" s="354">
        <f t="shared" si="3"/>
        <v>-0.21614088606361731</v>
      </c>
      <c r="M19" s="498"/>
      <c r="N19" s="627"/>
    </row>
    <row r="20" spans="1:15" x14ac:dyDescent="0.2">
      <c r="A20" s="534"/>
      <c r="B20" s="535" t="s">
        <v>757</v>
      </c>
      <c r="C20" s="357"/>
      <c r="D20" s="358">
        <v>4000</v>
      </c>
      <c r="E20" s="518"/>
      <c r="F20" s="358">
        <v>4000</v>
      </c>
      <c r="G20" s="518">
        <v>0</v>
      </c>
      <c r="H20" s="353"/>
      <c r="I20" s="354"/>
      <c r="J20" s="359"/>
      <c r="K20" s="353"/>
      <c r="L20" s="354"/>
      <c r="M20" s="498"/>
      <c r="N20" s="627"/>
    </row>
    <row r="21" spans="1:15" x14ac:dyDescent="0.2">
      <c r="A21" s="534"/>
      <c r="B21" s="535" t="s">
        <v>758</v>
      </c>
      <c r="C21" s="357"/>
      <c r="D21" s="358">
        <v>2500</v>
      </c>
      <c r="E21" s="518"/>
      <c r="F21" s="358">
        <v>2500</v>
      </c>
      <c r="G21" s="518">
        <v>3035</v>
      </c>
      <c r="H21" s="353"/>
      <c r="I21" s="354"/>
      <c r="J21" s="359"/>
      <c r="K21" s="353"/>
      <c r="L21" s="354"/>
      <c r="M21" s="498"/>
      <c r="N21" s="627"/>
    </row>
    <row r="22" spans="1:15" x14ac:dyDescent="0.2">
      <c r="A22" s="534"/>
      <c r="B22" s="535" t="s">
        <v>759</v>
      </c>
      <c r="C22" s="357"/>
      <c r="D22" s="358">
        <v>6500</v>
      </c>
      <c r="E22" s="518"/>
      <c r="F22" s="358">
        <v>6500</v>
      </c>
      <c r="G22" s="518">
        <v>7865</v>
      </c>
      <c r="H22" s="353"/>
      <c r="I22" s="354"/>
      <c r="J22" s="359"/>
      <c r="K22" s="353"/>
      <c r="L22" s="354"/>
      <c r="M22" s="498"/>
      <c r="N22" s="627"/>
    </row>
    <row r="23" spans="1:15" x14ac:dyDescent="0.2">
      <c r="A23" s="534"/>
      <c r="B23" s="535" t="s">
        <v>760</v>
      </c>
      <c r="C23" s="357"/>
      <c r="D23" s="358">
        <v>30000</v>
      </c>
      <c r="E23" s="518"/>
      <c r="F23" s="358">
        <v>30000</v>
      </c>
      <c r="G23" s="518">
        <v>21720</v>
      </c>
      <c r="H23" s="353"/>
      <c r="I23" s="354"/>
      <c r="J23" s="359"/>
      <c r="K23" s="353"/>
      <c r="L23" s="354"/>
      <c r="M23" s="498"/>
      <c r="N23" s="627"/>
    </row>
    <row r="24" spans="1:15" ht="22.5" x14ac:dyDescent="0.2">
      <c r="A24" s="534"/>
      <c r="B24" s="535" t="s">
        <v>761</v>
      </c>
      <c r="C24" s="357"/>
      <c r="D24" s="358">
        <v>9900</v>
      </c>
      <c r="E24" s="518"/>
      <c r="F24" s="358">
        <v>9900</v>
      </c>
      <c r="G24" s="518">
        <v>0</v>
      </c>
      <c r="H24" s="353"/>
      <c r="I24" s="354"/>
      <c r="J24" s="359"/>
      <c r="K24" s="353"/>
      <c r="L24" s="354"/>
      <c r="M24" s="498"/>
      <c r="N24" s="627"/>
    </row>
    <row r="25" spans="1:15" ht="22.5" x14ac:dyDescent="0.2">
      <c r="A25" s="534"/>
      <c r="B25" s="644" t="s">
        <v>848</v>
      </c>
      <c r="C25" s="357"/>
      <c r="D25" s="358"/>
      <c r="E25" s="518"/>
      <c r="F25" s="358"/>
      <c r="G25" s="639">
        <v>20007</v>
      </c>
      <c r="H25" s="353"/>
      <c r="I25" s="354"/>
      <c r="J25" s="359"/>
      <c r="K25" s="353"/>
      <c r="L25" s="354"/>
      <c r="M25" s="498"/>
      <c r="N25" s="627"/>
    </row>
    <row r="26" spans="1:15" x14ac:dyDescent="0.2">
      <c r="A26" s="534"/>
      <c r="B26" s="535" t="s">
        <v>762</v>
      </c>
      <c r="C26" s="357"/>
      <c r="D26" s="358">
        <v>25000</v>
      </c>
      <c r="E26" s="518"/>
      <c r="F26" s="358">
        <v>25000</v>
      </c>
      <c r="G26" s="640">
        <v>10936</v>
      </c>
      <c r="H26" s="353"/>
      <c r="I26" s="354"/>
      <c r="J26" s="359"/>
      <c r="K26" s="353"/>
      <c r="L26" s="354"/>
      <c r="M26" s="498"/>
      <c r="N26" s="627"/>
    </row>
    <row r="27" spans="1:15" x14ac:dyDescent="0.2">
      <c r="A27" s="534"/>
      <c r="B27" s="535" t="s">
        <v>763</v>
      </c>
      <c r="C27" s="357"/>
      <c r="D27" s="358">
        <v>35000</v>
      </c>
      <c r="E27" s="518"/>
      <c r="F27" s="358">
        <v>35000</v>
      </c>
      <c r="G27" s="640">
        <v>24901</v>
      </c>
      <c r="H27" s="353"/>
      <c r="I27" s="354"/>
      <c r="J27" s="359"/>
      <c r="K27" s="353"/>
      <c r="L27" s="354"/>
      <c r="M27" s="498"/>
      <c r="N27" s="627"/>
    </row>
    <row r="28" spans="1:15" x14ac:dyDescent="0.2">
      <c r="A28" s="534"/>
      <c r="B28" s="535" t="s">
        <v>764</v>
      </c>
      <c r="C28" s="357"/>
      <c r="D28" s="358">
        <v>40000</v>
      </c>
      <c r="E28" s="518"/>
      <c r="F28" s="358">
        <v>40000</v>
      </c>
      <c r="G28" s="640">
        <v>25239</v>
      </c>
      <c r="H28" s="353"/>
      <c r="I28" s="354"/>
      <c r="J28" s="359"/>
      <c r="K28" s="353"/>
      <c r="L28" s="354"/>
      <c r="M28" s="498"/>
      <c r="N28" s="627"/>
    </row>
    <row r="29" spans="1:15" ht="22.5" x14ac:dyDescent="0.2">
      <c r="A29" s="534"/>
      <c r="B29" s="535" t="s">
        <v>765</v>
      </c>
      <c r="C29" s="357"/>
      <c r="D29" s="358">
        <v>90000</v>
      </c>
      <c r="E29" s="518"/>
      <c r="F29" s="358">
        <v>90000</v>
      </c>
      <c r="G29" s="640">
        <v>0</v>
      </c>
      <c r="H29" s="353"/>
      <c r="I29" s="354"/>
      <c r="J29" s="359"/>
      <c r="K29" s="353"/>
      <c r="L29" s="354"/>
      <c r="M29" s="498"/>
      <c r="N29" s="627"/>
    </row>
    <row r="30" spans="1:15" x14ac:dyDescent="0.2">
      <c r="A30" s="534"/>
      <c r="B30" s="535" t="s">
        <v>766</v>
      </c>
      <c r="C30" s="357"/>
      <c r="D30" s="358">
        <v>20000</v>
      </c>
      <c r="E30" s="518"/>
      <c r="F30" s="358">
        <v>20000</v>
      </c>
      <c r="G30" s="640">
        <v>0</v>
      </c>
      <c r="H30" s="353"/>
      <c r="I30" s="354"/>
      <c r="J30" s="359"/>
      <c r="K30" s="353"/>
      <c r="L30" s="354"/>
      <c r="M30" s="498"/>
      <c r="N30" s="627"/>
    </row>
    <row r="31" spans="1:15" x14ac:dyDescent="0.2">
      <c r="A31" s="534"/>
      <c r="B31" s="535" t="s">
        <v>767</v>
      </c>
      <c r="C31" s="357"/>
      <c r="D31" s="358">
        <v>2500</v>
      </c>
      <c r="E31" s="518"/>
      <c r="F31" s="358">
        <v>2500</v>
      </c>
      <c r="G31" s="640">
        <v>1074</v>
      </c>
      <c r="H31" s="353"/>
      <c r="I31" s="354"/>
      <c r="J31" s="359"/>
      <c r="K31" s="353"/>
      <c r="L31" s="354"/>
      <c r="M31" s="498"/>
      <c r="N31" s="627"/>
    </row>
    <row r="32" spans="1:15" ht="22.5" x14ac:dyDescent="0.2">
      <c r="A32" s="534"/>
      <c r="B32" s="535" t="s">
        <v>768</v>
      </c>
      <c r="C32" s="357"/>
      <c r="D32" s="358">
        <v>3000</v>
      </c>
      <c r="E32" s="518"/>
      <c r="F32" s="581">
        <v>3000</v>
      </c>
      <c r="G32" s="640">
        <v>3000</v>
      </c>
      <c r="H32" s="353"/>
      <c r="I32" s="354"/>
      <c r="J32" s="359"/>
      <c r="K32" s="353"/>
      <c r="L32" s="354"/>
      <c r="M32" s="498"/>
      <c r="N32" s="627"/>
    </row>
    <row r="33" spans="1:14" x14ac:dyDescent="0.2">
      <c r="A33" s="534"/>
      <c r="B33" s="535" t="s">
        <v>769</v>
      </c>
      <c r="C33" s="357"/>
      <c r="D33" s="358">
        <v>2500</v>
      </c>
      <c r="E33" s="518"/>
      <c r="F33" s="358">
        <v>2500</v>
      </c>
      <c r="G33" s="640">
        <v>0</v>
      </c>
      <c r="H33" s="353"/>
      <c r="I33" s="354"/>
      <c r="J33" s="359"/>
      <c r="K33" s="353"/>
      <c r="L33" s="354"/>
      <c r="M33" s="498"/>
      <c r="N33" s="627"/>
    </row>
    <row r="34" spans="1:14" x14ac:dyDescent="0.2">
      <c r="A34" s="534"/>
      <c r="B34" s="535" t="s">
        <v>770</v>
      </c>
      <c r="C34" s="357"/>
      <c r="D34" s="358">
        <v>5000</v>
      </c>
      <c r="E34" s="518"/>
      <c r="F34" s="358">
        <v>5000</v>
      </c>
      <c r="G34" s="640">
        <v>0</v>
      </c>
      <c r="H34" s="353"/>
      <c r="I34" s="354"/>
      <c r="J34" s="359"/>
      <c r="K34" s="353"/>
      <c r="L34" s="354"/>
      <c r="M34" s="498"/>
      <c r="N34" s="627"/>
    </row>
    <row r="35" spans="1:14" x14ac:dyDescent="0.2">
      <c r="A35" s="534"/>
      <c r="B35" s="535" t="s">
        <v>771</v>
      </c>
      <c r="C35" s="357"/>
      <c r="D35" s="358">
        <v>4500</v>
      </c>
      <c r="E35" s="518"/>
      <c r="F35" s="358">
        <v>4500</v>
      </c>
      <c r="G35" s="640">
        <v>4302</v>
      </c>
      <c r="H35" s="353"/>
      <c r="I35" s="354"/>
      <c r="J35" s="359"/>
      <c r="K35" s="353"/>
      <c r="L35" s="354"/>
      <c r="M35" s="498"/>
      <c r="N35" s="627"/>
    </row>
    <row r="36" spans="1:14" x14ac:dyDescent="0.2">
      <c r="A36" s="534"/>
      <c r="B36" s="535" t="s">
        <v>772</v>
      </c>
      <c r="C36" s="357"/>
      <c r="D36" s="358">
        <v>4000</v>
      </c>
      <c r="E36" s="518"/>
      <c r="F36" s="358">
        <v>4000</v>
      </c>
      <c r="G36" s="640">
        <v>0</v>
      </c>
      <c r="H36" s="353"/>
      <c r="I36" s="354"/>
      <c r="J36" s="359"/>
      <c r="K36" s="353"/>
      <c r="L36" s="354"/>
      <c r="M36" s="498"/>
      <c r="N36" s="627"/>
    </row>
    <row r="37" spans="1:14" x14ac:dyDescent="0.2">
      <c r="A37" s="534"/>
      <c r="B37" s="535" t="s">
        <v>773</v>
      </c>
      <c r="C37" s="357"/>
      <c r="D37" s="358">
        <v>1000</v>
      </c>
      <c r="E37" s="518"/>
      <c r="F37" s="358">
        <v>1000</v>
      </c>
      <c r="G37" s="640">
        <v>0</v>
      </c>
      <c r="H37" s="353"/>
      <c r="I37" s="354"/>
      <c r="J37" s="359"/>
      <c r="K37" s="353"/>
      <c r="L37" s="354"/>
      <c r="M37" s="498"/>
      <c r="N37" s="627"/>
    </row>
    <row r="38" spans="1:14" x14ac:dyDescent="0.2">
      <c r="A38" s="534"/>
      <c r="B38" s="535" t="s">
        <v>774</v>
      </c>
      <c r="C38" s="357"/>
      <c r="D38" s="358">
        <v>81540</v>
      </c>
      <c r="E38" s="518"/>
      <c r="F38" s="358">
        <v>81540</v>
      </c>
      <c r="G38" s="640">
        <v>219827</v>
      </c>
      <c r="H38" s="353"/>
      <c r="I38" s="354"/>
      <c r="J38" s="359"/>
      <c r="K38" s="353"/>
      <c r="L38" s="354"/>
      <c r="M38" s="498"/>
      <c r="N38" s="627"/>
    </row>
    <row r="39" spans="1:14" ht="22.5" x14ac:dyDescent="0.2">
      <c r="A39" s="534"/>
      <c r="B39" s="535" t="s">
        <v>906</v>
      </c>
      <c r="C39" s="357"/>
      <c r="D39" s="358"/>
      <c r="E39" s="518"/>
      <c r="F39" s="358"/>
      <c r="G39" s="518">
        <v>20482</v>
      </c>
      <c r="H39" s="353"/>
      <c r="I39" s="354"/>
      <c r="J39" s="359"/>
      <c r="K39" s="353"/>
      <c r="L39" s="354"/>
      <c r="M39" s="498"/>
      <c r="N39" s="627"/>
    </row>
    <row r="40" spans="1:14" ht="22.5" x14ac:dyDescent="0.2">
      <c r="A40" s="631"/>
      <c r="B40" s="632" t="s">
        <v>892</v>
      </c>
      <c r="C40" s="633"/>
      <c r="D40" s="634"/>
      <c r="E40" s="635"/>
      <c r="F40" s="634"/>
      <c r="G40" s="635">
        <v>6309</v>
      </c>
      <c r="H40" s="353"/>
      <c r="I40" s="354"/>
      <c r="J40" s="359"/>
      <c r="K40" s="353"/>
      <c r="L40" s="354"/>
      <c r="M40" s="498"/>
      <c r="N40" s="627"/>
    </row>
    <row r="41" spans="1:14" x14ac:dyDescent="0.2">
      <c r="A41" s="638"/>
      <c r="B41" s="369" t="s">
        <v>893</v>
      </c>
      <c r="C41" s="369"/>
      <c r="D41" s="369"/>
      <c r="E41" s="369"/>
      <c r="F41" s="369"/>
      <c r="G41" s="369">
        <v>92444</v>
      </c>
      <c r="H41" s="353">
        <f t="shared" ref="H41:H59" si="4">G20-F20</f>
        <v>-4000</v>
      </c>
      <c r="I41" s="354">
        <f t="shared" ref="I41:I59" si="5">H41/F20</f>
        <v>-1</v>
      </c>
      <c r="J41" s="359"/>
      <c r="K41" s="353">
        <f t="shared" ref="K41:K59" si="6">G20-E20</f>
        <v>0</v>
      </c>
      <c r="L41" s="354" t="e">
        <f t="shared" ref="L41:L59" si="7">K41/E20</f>
        <v>#DIV/0!</v>
      </c>
      <c r="M41" s="498"/>
    </row>
    <row r="42" spans="1:14" x14ac:dyDescent="0.2">
      <c r="A42" s="638"/>
      <c r="B42" s="369" t="s">
        <v>894</v>
      </c>
      <c r="C42" s="369"/>
      <c r="D42" s="369"/>
      <c r="E42" s="369"/>
      <c r="F42" s="369"/>
      <c r="G42" s="369">
        <v>2069</v>
      </c>
      <c r="H42" s="353">
        <f t="shared" si="4"/>
        <v>535</v>
      </c>
      <c r="I42" s="354">
        <f t="shared" si="5"/>
        <v>0.214</v>
      </c>
      <c r="J42" s="359"/>
      <c r="K42" s="353">
        <f t="shared" si="6"/>
        <v>3035</v>
      </c>
      <c r="L42" s="354" t="e">
        <f t="shared" si="7"/>
        <v>#DIV/0!</v>
      </c>
      <c r="M42" s="498"/>
    </row>
    <row r="43" spans="1:14" x14ac:dyDescent="0.2">
      <c r="A43" s="638"/>
      <c r="B43" s="369" t="s">
        <v>895</v>
      </c>
      <c r="C43" s="369"/>
      <c r="D43" s="369"/>
      <c r="E43" s="369"/>
      <c r="F43" s="369"/>
      <c r="G43" s="369">
        <v>8996</v>
      </c>
      <c r="H43" s="353">
        <f t="shared" si="4"/>
        <v>1365</v>
      </c>
      <c r="I43" s="354">
        <f t="shared" si="5"/>
        <v>0.21</v>
      </c>
      <c r="J43" s="359"/>
      <c r="K43" s="353">
        <f t="shared" si="6"/>
        <v>7865</v>
      </c>
      <c r="L43" s="354" t="e">
        <f t="shared" si="7"/>
        <v>#DIV/0!</v>
      </c>
      <c r="M43" s="498"/>
      <c r="N43" s="627"/>
    </row>
    <row r="44" spans="1:14" x14ac:dyDescent="0.2">
      <c r="A44" s="638"/>
      <c r="B44" s="369" t="s">
        <v>896</v>
      </c>
      <c r="C44" s="369"/>
      <c r="D44" s="369"/>
      <c r="E44" s="369"/>
      <c r="F44" s="369"/>
      <c r="G44" s="369">
        <v>12845</v>
      </c>
      <c r="H44" s="353">
        <f t="shared" si="4"/>
        <v>-8280</v>
      </c>
      <c r="I44" s="354">
        <f t="shared" si="5"/>
        <v>-0.27600000000000002</v>
      </c>
      <c r="J44" s="359"/>
      <c r="K44" s="353">
        <f t="shared" si="6"/>
        <v>21720</v>
      </c>
      <c r="L44" s="354" t="e">
        <f t="shared" si="7"/>
        <v>#DIV/0!</v>
      </c>
      <c r="M44" s="498"/>
    </row>
    <row r="45" spans="1:14" x14ac:dyDescent="0.2">
      <c r="A45" s="638"/>
      <c r="B45" s="369" t="s">
        <v>897</v>
      </c>
      <c r="C45" s="369"/>
      <c r="D45" s="369"/>
      <c r="E45" s="369"/>
      <c r="F45" s="369"/>
      <c r="G45" s="369">
        <v>6800</v>
      </c>
      <c r="H45" s="353">
        <f t="shared" si="4"/>
        <v>-9900</v>
      </c>
      <c r="I45" s="354">
        <f t="shared" si="5"/>
        <v>-1</v>
      </c>
      <c r="J45" s="359"/>
      <c r="K45" s="353">
        <f t="shared" si="6"/>
        <v>0</v>
      </c>
      <c r="L45" s="354" t="e">
        <f t="shared" si="7"/>
        <v>#DIV/0!</v>
      </c>
      <c r="M45" s="498"/>
    </row>
    <row r="46" spans="1:14" x14ac:dyDescent="0.2">
      <c r="A46" s="638"/>
      <c r="B46" s="369" t="s">
        <v>898</v>
      </c>
      <c r="C46" s="369"/>
      <c r="D46" s="369"/>
      <c r="E46" s="369"/>
      <c r="F46" s="369"/>
      <c r="G46" s="369">
        <v>1344</v>
      </c>
      <c r="H46" s="353">
        <f t="shared" si="4"/>
        <v>20007</v>
      </c>
      <c r="I46" s="354" t="e">
        <f t="shared" si="5"/>
        <v>#DIV/0!</v>
      </c>
      <c r="J46" s="359"/>
      <c r="K46" s="353">
        <f t="shared" si="6"/>
        <v>20007</v>
      </c>
      <c r="L46" s="354" t="e">
        <f t="shared" si="7"/>
        <v>#DIV/0!</v>
      </c>
      <c r="M46" s="498"/>
    </row>
    <row r="47" spans="1:14" x14ac:dyDescent="0.2">
      <c r="A47" s="638"/>
      <c r="B47" s="369" t="s">
        <v>899</v>
      </c>
      <c r="C47" s="369"/>
      <c r="D47" s="369"/>
      <c r="E47" s="369"/>
      <c r="F47" s="369"/>
      <c r="G47" s="369">
        <v>1198</v>
      </c>
      <c r="H47" s="353">
        <f t="shared" si="4"/>
        <v>-14064</v>
      </c>
      <c r="I47" s="354">
        <f t="shared" si="5"/>
        <v>-0.56255999999999995</v>
      </c>
      <c r="J47" s="359"/>
      <c r="K47" s="353">
        <f t="shared" si="6"/>
        <v>10936</v>
      </c>
      <c r="L47" s="354" t="e">
        <f t="shared" si="7"/>
        <v>#DIV/0!</v>
      </c>
      <c r="M47" s="498"/>
    </row>
    <row r="48" spans="1:14" x14ac:dyDescent="0.2">
      <c r="A48" s="638"/>
      <c r="B48" s="369" t="s">
        <v>900</v>
      </c>
      <c r="C48" s="369"/>
      <c r="D48" s="369"/>
      <c r="E48" s="369"/>
      <c r="F48" s="369"/>
      <c r="G48" s="369">
        <v>8504</v>
      </c>
      <c r="H48" s="353">
        <f t="shared" si="4"/>
        <v>-10099</v>
      </c>
      <c r="I48" s="354">
        <f t="shared" si="5"/>
        <v>-0.28854285714285716</v>
      </c>
      <c r="J48" s="359"/>
      <c r="K48" s="353">
        <f t="shared" si="6"/>
        <v>24901</v>
      </c>
      <c r="L48" s="354" t="e">
        <f t="shared" si="7"/>
        <v>#DIV/0!</v>
      </c>
      <c r="M48" s="498"/>
    </row>
    <row r="49" spans="1:14" x14ac:dyDescent="0.2">
      <c r="A49" s="638"/>
      <c r="B49" s="369" t="s">
        <v>901</v>
      </c>
      <c r="C49" s="369"/>
      <c r="D49" s="369"/>
      <c r="E49" s="369"/>
      <c r="F49" s="369"/>
      <c r="G49" s="369">
        <v>2467</v>
      </c>
      <c r="H49" s="353">
        <f t="shared" si="4"/>
        <v>-14761</v>
      </c>
      <c r="I49" s="354">
        <f t="shared" si="5"/>
        <v>-0.36902499999999999</v>
      </c>
      <c r="J49" s="359"/>
      <c r="K49" s="353">
        <f t="shared" si="6"/>
        <v>25239</v>
      </c>
      <c r="L49" s="354" t="e">
        <f t="shared" si="7"/>
        <v>#DIV/0!</v>
      </c>
      <c r="M49" s="498"/>
    </row>
    <row r="50" spans="1:14" ht="15" customHeight="1" x14ac:dyDescent="0.2">
      <c r="A50" s="638"/>
      <c r="B50" s="369" t="s">
        <v>902</v>
      </c>
      <c r="C50" s="369"/>
      <c r="D50" s="369"/>
      <c r="E50" s="369"/>
      <c r="F50" s="369"/>
      <c r="G50" s="369">
        <v>6044</v>
      </c>
      <c r="H50" s="353">
        <f t="shared" si="4"/>
        <v>-90000</v>
      </c>
      <c r="I50" s="354">
        <f t="shared" si="5"/>
        <v>-1</v>
      </c>
      <c r="J50" s="359"/>
      <c r="K50" s="353">
        <f t="shared" si="6"/>
        <v>0</v>
      </c>
      <c r="L50" s="354" t="e">
        <f t="shared" si="7"/>
        <v>#DIV/0!</v>
      </c>
      <c r="M50" s="498"/>
    </row>
    <row r="51" spans="1:14" x14ac:dyDescent="0.2">
      <c r="A51" s="638"/>
      <c r="B51" s="369" t="s">
        <v>903</v>
      </c>
      <c r="C51" s="369"/>
      <c r="D51" s="369"/>
      <c r="E51" s="369"/>
      <c r="F51" s="369"/>
      <c r="G51" s="369">
        <v>1413</v>
      </c>
      <c r="H51" s="353">
        <f t="shared" si="4"/>
        <v>-20000</v>
      </c>
      <c r="I51" s="354">
        <f t="shared" si="5"/>
        <v>-1</v>
      </c>
      <c r="J51" s="359"/>
      <c r="K51" s="353">
        <f t="shared" si="6"/>
        <v>0</v>
      </c>
      <c r="L51" s="354" t="e">
        <f t="shared" si="7"/>
        <v>#DIV/0!</v>
      </c>
      <c r="M51" s="498"/>
    </row>
    <row r="52" spans="1:14" x14ac:dyDescent="0.2">
      <c r="A52" s="638"/>
      <c r="B52" s="369" t="s">
        <v>904</v>
      </c>
      <c r="C52" s="369"/>
      <c r="D52" s="369"/>
      <c r="E52" s="369"/>
      <c r="F52" s="369"/>
      <c r="G52" s="369">
        <v>2118</v>
      </c>
      <c r="H52" s="353">
        <f t="shared" si="4"/>
        <v>-1426</v>
      </c>
      <c r="I52" s="354">
        <f t="shared" si="5"/>
        <v>-0.57040000000000002</v>
      </c>
      <c r="J52" s="359"/>
      <c r="K52" s="353">
        <f t="shared" si="6"/>
        <v>1074</v>
      </c>
      <c r="L52" s="354" t="e">
        <f t="shared" si="7"/>
        <v>#DIV/0!</v>
      </c>
      <c r="M52" s="498"/>
    </row>
    <row r="53" spans="1:14" x14ac:dyDescent="0.2">
      <c r="A53" s="638"/>
      <c r="B53" s="369"/>
      <c r="C53" s="369"/>
      <c r="D53" s="369"/>
      <c r="E53" s="369"/>
      <c r="F53" s="369"/>
      <c r="G53" s="369"/>
      <c r="H53" s="353">
        <f t="shared" si="4"/>
        <v>0</v>
      </c>
      <c r="I53" s="354">
        <f t="shared" si="5"/>
        <v>0</v>
      </c>
      <c r="J53" s="359"/>
      <c r="K53" s="353">
        <f t="shared" si="6"/>
        <v>3000</v>
      </c>
      <c r="L53" s="354" t="e">
        <f t="shared" si="7"/>
        <v>#DIV/0!</v>
      </c>
      <c r="M53" s="498"/>
    </row>
    <row r="54" spans="1:14" x14ac:dyDescent="0.2">
      <c r="A54" s="638"/>
      <c r="B54" s="369"/>
      <c r="C54" s="369"/>
      <c r="D54" s="369"/>
      <c r="E54" s="369"/>
      <c r="F54" s="369"/>
      <c r="G54" s="369"/>
      <c r="H54" s="353">
        <f t="shared" si="4"/>
        <v>-2500</v>
      </c>
      <c r="I54" s="354">
        <f t="shared" si="5"/>
        <v>-1</v>
      </c>
      <c r="J54" s="359"/>
      <c r="K54" s="353">
        <f t="shared" si="6"/>
        <v>0</v>
      </c>
      <c r="L54" s="354" t="e">
        <f t="shared" si="7"/>
        <v>#DIV/0!</v>
      </c>
      <c r="M54" s="498"/>
    </row>
    <row r="55" spans="1:14" x14ac:dyDescent="0.2">
      <c r="A55" s="638"/>
      <c r="B55" s="369"/>
      <c r="C55" s="369"/>
      <c r="D55" s="369"/>
      <c r="E55" s="369"/>
      <c r="F55" s="369"/>
      <c r="G55" s="641"/>
      <c r="H55" s="353">
        <f t="shared" si="4"/>
        <v>-5000</v>
      </c>
      <c r="I55" s="354">
        <f t="shared" si="5"/>
        <v>-1</v>
      </c>
      <c r="J55" s="359"/>
      <c r="K55" s="353">
        <f t="shared" si="6"/>
        <v>0</v>
      </c>
      <c r="L55" s="354" t="e">
        <f t="shared" si="7"/>
        <v>#DIV/0!</v>
      </c>
      <c r="M55" s="498"/>
    </row>
    <row r="56" spans="1:14" x14ac:dyDescent="0.2">
      <c r="A56" s="638"/>
      <c r="B56" s="369"/>
      <c r="C56" s="369"/>
      <c r="D56" s="369"/>
      <c r="E56" s="369"/>
      <c r="F56" s="369"/>
      <c r="G56" s="369"/>
      <c r="H56" s="353">
        <f t="shared" si="4"/>
        <v>-198</v>
      </c>
      <c r="I56" s="354">
        <f t="shared" si="5"/>
        <v>-4.3999999999999997E-2</v>
      </c>
      <c r="J56" s="359"/>
      <c r="K56" s="353">
        <f t="shared" si="6"/>
        <v>4302</v>
      </c>
      <c r="L56" s="354" t="e">
        <f t="shared" si="7"/>
        <v>#DIV/0!</v>
      </c>
      <c r="M56" s="498"/>
    </row>
    <row r="57" spans="1:14" x14ac:dyDescent="0.2">
      <c r="A57" s="638"/>
      <c r="B57" s="369"/>
      <c r="C57" s="369"/>
      <c r="D57" s="369"/>
      <c r="E57" s="369"/>
      <c r="F57" s="369"/>
      <c r="G57" s="369"/>
      <c r="H57" s="353">
        <f t="shared" si="4"/>
        <v>-4000</v>
      </c>
      <c r="I57" s="354">
        <f t="shared" si="5"/>
        <v>-1</v>
      </c>
      <c r="J57" s="359"/>
      <c r="K57" s="353">
        <f t="shared" si="6"/>
        <v>0</v>
      </c>
      <c r="L57" s="354" t="e">
        <f t="shared" si="7"/>
        <v>#DIV/0!</v>
      </c>
      <c r="M57" s="498"/>
    </row>
    <row r="58" spans="1:14" x14ac:dyDescent="0.2">
      <c r="A58" s="638"/>
      <c r="B58" s="369"/>
      <c r="C58" s="369"/>
      <c r="D58" s="369"/>
      <c r="E58" s="369"/>
      <c r="F58" s="369"/>
      <c r="G58" s="369"/>
      <c r="H58" s="353">
        <f t="shared" si="4"/>
        <v>-1000</v>
      </c>
      <c r="I58" s="354">
        <f t="shared" si="5"/>
        <v>-1</v>
      </c>
      <c r="J58" s="359"/>
      <c r="K58" s="353">
        <f t="shared" si="6"/>
        <v>0</v>
      </c>
      <c r="L58" s="354" t="e">
        <f t="shared" si="7"/>
        <v>#DIV/0!</v>
      </c>
      <c r="M58" s="498"/>
    </row>
    <row r="59" spans="1:14" x14ac:dyDescent="0.2">
      <c r="A59" s="638"/>
      <c r="B59" s="369"/>
      <c r="C59" s="369"/>
      <c r="D59" s="369"/>
      <c r="E59" s="369"/>
      <c r="F59" s="369"/>
      <c r="G59" s="369"/>
      <c r="H59" s="353">
        <f t="shared" si="4"/>
        <v>138287</v>
      </c>
      <c r="I59" s="354">
        <f t="shared" si="5"/>
        <v>1.6959406426293844</v>
      </c>
      <c r="J59" s="359"/>
      <c r="K59" s="353">
        <f t="shared" si="6"/>
        <v>219827</v>
      </c>
      <c r="L59" s="354" t="e">
        <f t="shared" si="7"/>
        <v>#DIV/0!</v>
      </c>
      <c r="M59" s="498"/>
      <c r="N59" s="627"/>
    </row>
    <row r="60" spans="1:14" x14ac:dyDescent="0.2">
      <c r="A60" s="645"/>
      <c r="B60" s="646"/>
      <c r="C60" s="636"/>
      <c r="D60" s="637"/>
      <c r="E60" s="628"/>
      <c r="F60" s="637"/>
      <c r="G60" s="642"/>
      <c r="H60" s="353"/>
      <c r="I60" s="354"/>
      <c r="J60" s="359"/>
      <c r="K60" s="353"/>
      <c r="L60" s="354"/>
      <c r="M60" s="582"/>
    </row>
    <row r="61" spans="1:14" x14ac:dyDescent="0.2">
      <c r="A61" s="638"/>
      <c r="B61" s="369"/>
      <c r="C61" s="369"/>
      <c r="D61" s="369"/>
      <c r="E61" s="369"/>
      <c r="F61" s="369"/>
      <c r="G61" s="643"/>
      <c r="H61" s="353"/>
      <c r="I61" s="354"/>
      <c r="J61" s="359"/>
      <c r="K61" s="353"/>
      <c r="L61" s="354"/>
      <c r="M61" s="498"/>
    </row>
    <row r="62" spans="1:14" ht="22.5" x14ac:dyDescent="0.2">
      <c r="A62" s="524">
        <v>53120</v>
      </c>
      <c r="B62" s="536" t="s">
        <v>396</v>
      </c>
      <c r="C62" s="357"/>
      <c r="D62" s="358">
        <v>8000</v>
      </c>
      <c r="E62" s="518">
        <v>0</v>
      </c>
      <c r="F62" s="358">
        <f>F63</f>
        <v>8000</v>
      </c>
      <c r="G62" s="518">
        <v>8000</v>
      </c>
      <c r="H62" s="353">
        <f>G62-F62</f>
        <v>0</v>
      </c>
      <c r="I62" s="354">
        <f>H62/F62</f>
        <v>0</v>
      </c>
      <c r="J62" s="359"/>
      <c r="K62" s="353">
        <f>G62-E62</f>
        <v>8000</v>
      </c>
      <c r="L62" s="354" t="e">
        <f>K62/E62</f>
        <v>#DIV/0!</v>
      </c>
      <c r="M62" s="498"/>
    </row>
    <row r="63" spans="1:14" x14ac:dyDescent="0.2">
      <c r="A63" s="524"/>
      <c r="B63" s="536" t="s">
        <v>775</v>
      </c>
      <c r="C63" s="357"/>
      <c r="D63" s="358">
        <v>8000</v>
      </c>
      <c r="E63" s="518"/>
      <c r="F63" s="358">
        <v>8000</v>
      </c>
      <c r="G63" s="518">
        <v>8000</v>
      </c>
      <c r="H63" s="353"/>
      <c r="I63" s="354"/>
      <c r="J63" s="359"/>
      <c r="K63" s="353"/>
      <c r="L63" s="354"/>
      <c r="M63" s="498"/>
    </row>
    <row r="64" spans="1:14" x14ac:dyDescent="0.2">
      <c r="A64" s="524"/>
      <c r="B64" s="536"/>
      <c r="C64" s="357"/>
      <c r="D64" s="358"/>
      <c r="E64" s="518"/>
      <c r="F64" s="358"/>
      <c r="G64" s="518"/>
      <c r="H64" s="353"/>
      <c r="I64" s="354"/>
      <c r="J64" s="359"/>
      <c r="K64" s="353"/>
      <c r="L64" s="354"/>
      <c r="M64" s="498"/>
    </row>
    <row r="65" spans="1:15" ht="12.75" x14ac:dyDescent="0.2">
      <c r="A65" s="524">
        <v>53200</v>
      </c>
      <c r="B65" s="525" t="s">
        <v>722</v>
      </c>
      <c r="C65" s="529">
        <v>26283</v>
      </c>
      <c r="D65" s="530">
        <v>0</v>
      </c>
      <c r="E65" s="526">
        <v>26283</v>
      </c>
      <c r="F65" s="530">
        <v>0</v>
      </c>
      <c r="G65" s="526">
        <v>0</v>
      </c>
      <c r="H65" s="353">
        <f>G65-F65</f>
        <v>0</v>
      </c>
      <c r="I65" s="354" t="e">
        <f>H65/F65</f>
        <v>#DIV/0!</v>
      </c>
      <c r="J65" s="359"/>
      <c r="K65" s="353">
        <f>G65-E65</f>
        <v>-26283</v>
      </c>
      <c r="L65" s="354">
        <f>K65/E65</f>
        <v>-1</v>
      </c>
      <c r="M65" s="498"/>
      <c r="N65" s="627"/>
    </row>
    <row r="66" spans="1:15" ht="12.75" x14ac:dyDescent="0.2">
      <c r="A66" s="524">
        <v>53300</v>
      </c>
      <c r="B66" s="525" t="s">
        <v>723</v>
      </c>
      <c r="C66" s="529">
        <v>64230</v>
      </c>
      <c r="D66" s="530">
        <v>90150</v>
      </c>
      <c r="E66" s="526">
        <v>64230</v>
      </c>
      <c r="F66" s="530">
        <v>90150</v>
      </c>
      <c r="G66" s="526">
        <v>75498</v>
      </c>
      <c r="H66" s="353">
        <f>G66-F66</f>
        <v>-14652</v>
      </c>
      <c r="I66" s="354">
        <f>H66/F66</f>
        <v>-0.16252911813643928</v>
      </c>
      <c r="J66" s="359"/>
      <c r="K66" s="353">
        <f>G66-E66</f>
        <v>11268</v>
      </c>
      <c r="L66" s="354">
        <f>K66/E66</f>
        <v>0.17543204110228866</v>
      </c>
      <c r="M66" s="498"/>
    </row>
    <row r="67" spans="1:15" x14ac:dyDescent="0.2">
      <c r="A67" s="524"/>
      <c r="B67" s="525" t="s">
        <v>776</v>
      </c>
      <c r="C67" s="357"/>
      <c r="D67" s="358">
        <v>4000</v>
      </c>
      <c r="E67" s="526"/>
      <c r="F67" s="358">
        <v>4000</v>
      </c>
      <c r="G67" s="369">
        <v>3260</v>
      </c>
      <c r="H67" s="353"/>
      <c r="I67" s="354"/>
      <c r="J67" s="359"/>
      <c r="K67" s="353"/>
      <c r="L67" s="354"/>
      <c r="M67" s="526"/>
    </row>
    <row r="68" spans="1:15" x14ac:dyDescent="0.2">
      <c r="A68" s="524"/>
      <c r="B68" s="525" t="s">
        <v>777</v>
      </c>
      <c r="C68" s="357"/>
      <c r="D68" s="358">
        <v>450</v>
      </c>
      <c r="E68" s="526"/>
      <c r="F68" s="358">
        <v>450</v>
      </c>
      <c r="G68" s="369">
        <v>0</v>
      </c>
      <c r="H68" s="353"/>
      <c r="I68" s="354"/>
      <c r="J68" s="359"/>
      <c r="K68" s="353"/>
      <c r="L68" s="354"/>
      <c r="M68" s="526"/>
    </row>
    <row r="69" spans="1:15" ht="22.5" x14ac:dyDescent="0.2">
      <c r="A69" s="524"/>
      <c r="B69" s="525" t="s">
        <v>778</v>
      </c>
      <c r="C69" s="357"/>
      <c r="D69" s="358">
        <v>33900</v>
      </c>
      <c r="E69" s="526"/>
      <c r="F69" s="358">
        <v>33900</v>
      </c>
      <c r="G69" s="369">
        <v>56554</v>
      </c>
      <c r="H69" s="353"/>
      <c r="I69" s="354"/>
      <c r="J69" s="359"/>
      <c r="K69" s="353"/>
      <c r="L69" s="354"/>
      <c r="M69" s="526"/>
    </row>
    <row r="70" spans="1:15" ht="30" customHeight="1" x14ac:dyDescent="0.2">
      <c r="A70" s="524"/>
      <c r="B70" s="525" t="s">
        <v>779</v>
      </c>
      <c r="C70" s="357"/>
      <c r="D70" s="358">
        <v>9900</v>
      </c>
      <c r="E70" s="526"/>
      <c r="F70" s="358">
        <v>9900</v>
      </c>
      <c r="G70" s="369">
        <v>3046</v>
      </c>
      <c r="H70" s="353"/>
      <c r="I70" s="354"/>
      <c r="J70" s="359"/>
      <c r="K70" s="353"/>
      <c r="L70" s="354"/>
      <c r="M70" s="526"/>
    </row>
    <row r="71" spans="1:15" ht="22.5" x14ac:dyDescent="0.2">
      <c r="A71" s="524"/>
      <c r="B71" s="525" t="s">
        <v>780</v>
      </c>
      <c r="C71" s="357"/>
      <c r="D71" s="358">
        <v>41900</v>
      </c>
      <c r="E71" s="526"/>
      <c r="F71" s="358">
        <v>41900</v>
      </c>
      <c r="G71" s="369">
        <v>7260</v>
      </c>
      <c r="H71" s="353"/>
      <c r="I71" s="354"/>
      <c r="J71" s="359"/>
      <c r="K71" s="353"/>
      <c r="L71" s="354"/>
      <c r="M71" s="526"/>
      <c r="O71" s="630"/>
    </row>
    <row r="72" spans="1:15" x14ac:dyDescent="0.2">
      <c r="A72" s="524"/>
      <c r="B72" s="525" t="s">
        <v>889</v>
      </c>
      <c r="C72" s="357"/>
      <c r="D72" s="358"/>
      <c r="E72" s="518"/>
      <c r="F72" s="358"/>
      <c r="G72" s="578">
        <v>2348</v>
      </c>
      <c r="H72" s="353"/>
      <c r="I72" s="354"/>
      <c r="J72" s="359"/>
      <c r="K72" s="353"/>
      <c r="L72" s="354"/>
      <c r="M72" s="498"/>
    </row>
    <row r="73" spans="1:15" x14ac:dyDescent="0.2">
      <c r="A73" s="524"/>
      <c r="B73" s="525" t="s">
        <v>890</v>
      </c>
      <c r="C73" s="357"/>
      <c r="D73" s="358"/>
      <c r="E73" s="628"/>
      <c r="F73" s="358"/>
      <c r="G73" s="578">
        <v>3030</v>
      </c>
      <c r="H73" s="353"/>
      <c r="I73" s="354"/>
      <c r="J73" s="359"/>
      <c r="K73" s="353"/>
      <c r="L73" s="354"/>
      <c r="M73" s="629"/>
    </row>
    <row r="74" spans="1:15" ht="24" x14ac:dyDescent="0.2">
      <c r="A74" s="524">
        <v>53400</v>
      </c>
      <c r="B74" s="525" t="s">
        <v>724</v>
      </c>
      <c r="C74" s="529">
        <v>11557</v>
      </c>
      <c r="D74" s="530">
        <v>67050</v>
      </c>
      <c r="E74" s="537">
        <v>11557</v>
      </c>
      <c r="F74" s="530">
        <f>F75+F76+F77</f>
        <v>67050</v>
      </c>
      <c r="G74" s="647">
        <f>G75+G76+G77+G78+G79+G80+G81+G82+G83+G84+G85+G86+G87</f>
        <v>100600.51</v>
      </c>
      <c r="H74" s="353">
        <f>M74-F74</f>
        <v>-67050</v>
      </c>
      <c r="I74" s="354">
        <f>H74/F74</f>
        <v>-1</v>
      </c>
      <c r="J74" s="359"/>
      <c r="K74" s="353">
        <f>M74-E74</f>
        <v>-11557</v>
      </c>
      <c r="L74" s="354">
        <f>K74/E74</f>
        <v>-1</v>
      </c>
      <c r="M74" s="537"/>
    </row>
    <row r="75" spans="1:15" x14ac:dyDescent="0.2">
      <c r="A75" s="524"/>
      <c r="B75" s="525" t="s">
        <v>781</v>
      </c>
      <c r="C75" s="357"/>
      <c r="D75" s="358">
        <v>300</v>
      </c>
      <c r="E75" s="537"/>
      <c r="F75" s="358">
        <v>300</v>
      </c>
      <c r="G75" s="518">
        <v>0</v>
      </c>
      <c r="H75" s="353"/>
      <c r="I75" s="354"/>
      <c r="J75" s="359"/>
      <c r="K75" s="353"/>
      <c r="L75" s="354"/>
      <c r="M75" s="498"/>
    </row>
    <row r="76" spans="1:15" x14ac:dyDescent="0.2">
      <c r="A76" s="524"/>
      <c r="B76" s="525" t="s">
        <v>782</v>
      </c>
      <c r="C76" s="357"/>
      <c r="D76" s="358">
        <v>58750</v>
      </c>
      <c r="E76" s="537"/>
      <c r="F76" s="358">
        <v>58750</v>
      </c>
      <c r="G76" s="628">
        <v>71088</v>
      </c>
      <c r="H76" s="353"/>
      <c r="I76" s="354"/>
      <c r="J76" s="359"/>
      <c r="K76" s="353"/>
      <c r="L76" s="354"/>
      <c r="M76" s="498"/>
    </row>
    <row r="77" spans="1:15" x14ac:dyDescent="0.2">
      <c r="A77" s="524"/>
      <c r="B77" s="525" t="s">
        <v>783</v>
      </c>
      <c r="C77" s="357"/>
      <c r="D77" s="358">
        <v>8000</v>
      </c>
      <c r="E77" s="537"/>
      <c r="F77" s="358">
        <v>8000</v>
      </c>
      <c r="G77" s="628">
        <v>8712</v>
      </c>
      <c r="H77" s="353"/>
      <c r="I77" s="354"/>
      <c r="J77" s="359"/>
      <c r="K77" s="353"/>
      <c r="L77" s="354"/>
      <c r="M77" s="498"/>
    </row>
    <row r="78" spans="1:15" x14ac:dyDescent="0.2">
      <c r="A78" s="524"/>
      <c r="B78" s="525" t="s">
        <v>891</v>
      </c>
      <c r="C78" s="357"/>
      <c r="D78" s="358"/>
      <c r="E78" s="518"/>
      <c r="F78" s="358"/>
      <c r="G78" s="518">
        <v>5765</v>
      </c>
      <c r="H78" s="353"/>
      <c r="I78" s="354"/>
      <c r="J78" s="359"/>
      <c r="K78" s="353"/>
      <c r="L78" s="354"/>
      <c r="M78" s="369"/>
    </row>
    <row r="79" spans="1:15" x14ac:dyDescent="0.2">
      <c r="A79" s="524"/>
      <c r="B79" s="525" t="s">
        <v>905</v>
      </c>
      <c r="C79" s="357"/>
      <c r="D79" s="358"/>
      <c r="E79" s="518"/>
      <c r="F79" s="358"/>
      <c r="G79" s="518">
        <v>6488</v>
      </c>
      <c r="H79" s="353"/>
      <c r="I79" s="354"/>
      <c r="J79" s="359"/>
      <c r="K79" s="353"/>
      <c r="L79" s="354"/>
      <c r="M79" s="369"/>
    </row>
    <row r="80" spans="1:15" x14ac:dyDescent="0.2">
      <c r="A80" s="524"/>
      <c r="B80" s="525" t="s">
        <v>784</v>
      </c>
      <c r="C80" s="357"/>
      <c r="D80" s="358"/>
      <c r="E80" s="518"/>
      <c r="F80" s="358"/>
      <c r="G80" s="518">
        <v>766.24</v>
      </c>
      <c r="H80" s="353"/>
      <c r="I80" s="354"/>
      <c r="J80" s="359"/>
      <c r="K80" s="353"/>
      <c r="L80" s="354"/>
      <c r="M80" s="369"/>
    </row>
    <row r="81" spans="1:14" x14ac:dyDescent="0.2">
      <c r="A81" s="524"/>
      <c r="B81" s="525" t="s">
        <v>752</v>
      </c>
      <c r="C81" s="357"/>
      <c r="D81" s="358"/>
      <c r="E81" s="518"/>
      <c r="F81" s="358"/>
      <c r="G81" s="518">
        <v>2462.35</v>
      </c>
      <c r="H81" s="353"/>
      <c r="I81" s="354"/>
      <c r="J81" s="359"/>
      <c r="K81" s="353"/>
      <c r="L81" s="354"/>
      <c r="M81" s="369"/>
    </row>
    <row r="82" spans="1:14" x14ac:dyDescent="0.2">
      <c r="A82" s="524"/>
      <c r="B82" s="525" t="s">
        <v>753</v>
      </c>
      <c r="C82" s="357"/>
      <c r="D82" s="358"/>
      <c r="E82" s="518"/>
      <c r="F82" s="358"/>
      <c r="G82" s="518">
        <v>1052.7</v>
      </c>
      <c r="H82" s="353"/>
      <c r="I82" s="354"/>
      <c r="J82" s="359"/>
      <c r="K82" s="353"/>
      <c r="L82" s="354"/>
      <c r="M82" s="369"/>
    </row>
    <row r="83" spans="1:14" x14ac:dyDescent="0.2">
      <c r="A83" s="524"/>
      <c r="B83" s="525" t="s">
        <v>725</v>
      </c>
      <c r="C83" s="357"/>
      <c r="D83" s="358"/>
      <c r="E83" s="518"/>
      <c r="F83" s="358"/>
      <c r="G83" s="518">
        <v>1234.2</v>
      </c>
      <c r="H83" s="353"/>
      <c r="I83" s="354"/>
      <c r="J83" s="359"/>
      <c r="K83" s="353"/>
      <c r="L83" s="354"/>
      <c r="M83" s="369"/>
    </row>
    <row r="84" spans="1:14" x14ac:dyDescent="0.2">
      <c r="A84" s="524"/>
      <c r="B84" s="525" t="s">
        <v>785</v>
      </c>
      <c r="C84" s="357"/>
      <c r="D84" s="358"/>
      <c r="E84" s="518"/>
      <c r="F84" s="358"/>
      <c r="G84" s="518">
        <v>1109.33</v>
      </c>
      <c r="H84" s="353"/>
      <c r="I84" s="354"/>
      <c r="J84" s="359"/>
      <c r="K84" s="353"/>
      <c r="L84" s="354"/>
      <c r="M84" s="369"/>
    </row>
    <row r="85" spans="1:14" x14ac:dyDescent="0.2">
      <c r="A85" s="524"/>
      <c r="B85" s="525" t="s">
        <v>786</v>
      </c>
      <c r="C85" s="357"/>
      <c r="D85" s="358"/>
      <c r="E85" s="518"/>
      <c r="F85" s="358"/>
      <c r="G85" s="518">
        <v>240.79</v>
      </c>
      <c r="H85" s="353"/>
      <c r="I85" s="354"/>
      <c r="J85" s="359"/>
      <c r="K85" s="353"/>
      <c r="L85" s="354"/>
      <c r="M85" s="369"/>
    </row>
    <row r="86" spans="1:14" x14ac:dyDescent="0.2">
      <c r="A86" s="524"/>
      <c r="B86" s="525" t="s">
        <v>787</v>
      </c>
      <c r="C86" s="357"/>
      <c r="D86" s="358"/>
      <c r="E86" s="518"/>
      <c r="F86" s="358"/>
      <c r="G86" s="518">
        <v>1143.45</v>
      </c>
      <c r="H86" s="353"/>
      <c r="I86" s="354"/>
      <c r="J86" s="359"/>
      <c r="K86" s="353"/>
      <c r="L86" s="354"/>
      <c r="M86" s="369"/>
    </row>
    <row r="87" spans="1:14" x14ac:dyDescent="0.2">
      <c r="A87" s="524"/>
      <c r="B87" s="525" t="s">
        <v>788</v>
      </c>
      <c r="C87" s="357"/>
      <c r="D87" s="358"/>
      <c r="E87" s="518"/>
      <c r="F87" s="358"/>
      <c r="G87" s="518">
        <v>538.45000000000005</v>
      </c>
      <c r="H87" s="353"/>
      <c r="I87" s="354"/>
      <c r="J87" s="359"/>
      <c r="K87" s="353"/>
      <c r="L87" s="354"/>
      <c r="M87" s="369"/>
    </row>
    <row r="88" spans="1:14" x14ac:dyDescent="0.2">
      <c r="A88" s="524"/>
      <c r="B88" s="525"/>
      <c r="C88" s="357"/>
      <c r="D88" s="358"/>
      <c r="E88" s="518"/>
      <c r="F88" s="358"/>
      <c r="G88" s="518"/>
      <c r="H88" s="353"/>
      <c r="I88" s="354"/>
      <c r="J88" s="359"/>
      <c r="K88" s="353"/>
      <c r="L88" s="354"/>
      <c r="M88" s="498"/>
    </row>
    <row r="89" spans="1:14" ht="24" hidden="1" x14ac:dyDescent="0.2">
      <c r="A89" s="524">
        <v>53500</v>
      </c>
      <c r="B89" s="525" t="s">
        <v>726</v>
      </c>
      <c r="C89" s="529">
        <v>0</v>
      </c>
      <c r="D89" s="530">
        <v>0</v>
      </c>
      <c r="E89" s="526">
        <v>0</v>
      </c>
      <c r="F89" s="530">
        <v>0</v>
      </c>
      <c r="G89" s="526">
        <v>0</v>
      </c>
      <c r="H89" s="353">
        <f t="shared" ref="H89:H92" si="8">G89-F89</f>
        <v>0</v>
      </c>
      <c r="I89" s="354" t="e">
        <f t="shared" ref="I89:I92" si="9">H89/F89</f>
        <v>#DIV/0!</v>
      </c>
      <c r="J89" s="359"/>
      <c r="K89" s="353">
        <f t="shared" ref="K89:K94" si="10">G89-E89</f>
        <v>0</v>
      </c>
      <c r="L89" s="354" t="e">
        <f t="shared" ref="L89:L94" si="11">K89/E89</f>
        <v>#DIV/0!</v>
      </c>
      <c r="M89" s="498"/>
    </row>
    <row r="90" spans="1:14" hidden="1" x14ac:dyDescent="0.2">
      <c r="A90" s="365"/>
      <c r="B90" s="366"/>
      <c r="C90" s="529"/>
      <c r="D90" s="358"/>
      <c r="E90" s="518"/>
      <c r="F90" s="358"/>
      <c r="G90" s="526"/>
      <c r="H90" s="353">
        <f t="shared" si="8"/>
        <v>0</v>
      </c>
      <c r="I90" s="354" t="e">
        <f t="shared" si="9"/>
        <v>#DIV/0!</v>
      </c>
      <c r="J90" s="359"/>
      <c r="K90" s="353">
        <f t="shared" si="10"/>
        <v>0</v>
      </c>
      <c r="L90" s="354" t="e">
        <f t="shared" si="11"/>
        <v>#DIV/0!</v>
      </c>
      <c r="M90" s="498"/>
    </row>
    <row r="91" spans="1:14" ht="24" hidden="1" x14ac:dyDescent="0.2">
      <c r="A91" s="527">
        <v>53600</v>
      </c>
      <c r="B91" s="528" t="s">
        <v>727</v>
      </c>
      <c r="C91" s="529">
        <v>0</v>
      </c>
      <c r="D91" s="530">
        <v>0</v>
      </c>
      <c r="E91" s="526">
        <v>0</v>
      </c>
      <c r="F91" s="530">
        <v>0</v>
      </c>
      <c r="G91" s="526">
        <v>0</v>
      </c>
      <c r="H91" s="353">
        <f t="shared" si="8"/>
        <v>0</v>
      </c>
      <c r="I91" s="354" t="e">
        <f t="shared" si="9"/>
        <v>#DIV/0!</v>
      </c>
      <c r="J91" s="359"/>
      <c r="K91" s="353">
        <f t="shared" si="10"/>
        <v>0</v>
      </c>
      <c r="L91" s="354" t="e">
        <f t="shared" si="11"/>
        <v>#DIV/0!</v>
      </c>
      <c r="M91" s="498"/>
    </row>
    <row r="92" spans="1:14" hidden="1" x14ac:dyDescent="0.2">
      <c r="A92" s="370"/>
      <c r="B92" s="371"/>
      <c r="C92" s="357"/>
      <c r="D92" s="358"/>
      <c r="E92" s="518"/>
      <c r="F92" s="358"/>
      <c r="G92" s="518"/>
      <c r="H92" s="353">
        <f t="shared" si="8"/>
        <v>0</v>
      </c>
      <c r="I92" s="354" t="e">
        <f t="shared" si="9"/>
        <v>#DIV/0!</v>
      </c>
      <c r="J92" s="359"/>
      <c r="K92" s="353">
        <f t="shared" si="10"/>
        <v>0</v>
      </c>
      <c r="L92" s="354" t="e">
        <f t="shared" si="11"/>
        <v>#DIV/0!</v>
      </c>
      <c r="M92" s="498"/>
    </row>
    <row r="93" spans="1:14" ht="67.5" x14ac:dyDescent="0.2">
      <c r="A93" s="345">
        <v>53000</v>
      </c>
      <c r="B93" s="344" t="s">
        <v>392</v>
      </c>
      <c r="C93" s="352">
        <f>C91+C89+C74+C66+C65+C18</f>
        <v>758998</v>
      </c>
      <c r="D93" s="352">
        <f>D91+D89+D74+D66+D65+D18</f>
        <v>532140</v>
      </c>
      <c r="E93" s="352">
        <f>E91+E89+E74+E66+E65+E18</f>
        <v>758998</v>
      </c>
      <c r="F93" s="352">
        <f>F91+F89+F74+F66+F65+F18</f>
        <v>532140</v>
      </c>
      <c r="G93" s="352">
        <f>G74+G66+G65+G18</f>
        <v>699037.51</v>
      </c>
      <c r="H93" s="468">
        <f>G93-F93</f>
        <v>166897.51</v>
      </c>
      <c r="I93" s="469">
        <f>H93/F93</f>
        <v>0.31363458864208671</v>
      </c>
      <c r="J93" s="494"/>
      <c r="K93" s="468">
        <f t="shared" si="10"/>
        <v>-59960.489999999991</v>
      </c>
      <c r="L93" s="469">
        <f t="shared" si="11"/>
        <v>-7.8999536230661999E-2</v>
      </c>
      <c r="M93" s="597" t="s">
        <v>907</v>
      </c>
      <c r="N93" s="630"/>
    </row>
    <row r="94" spans="1:14" ht="56.25" x14ac:dyDescent="0.2">
      <c r="A94" s="345">
        <v>50000</v>
      </c>
      <c r="B94" s="344" t="s">
        <v>393</v>
      </c>
      <c r="C94" s="588">
        <f>C93+C17+C4</f>
        <v>1033728</v>
      </c>
      <c r="D94" s="588">
        <f>D93+D17+D4</f>
        <v>532140</v>
      </c>
      <c r="E94" s="588">
        <f>E93+E17+E4</f>
        <v>1033728</v>
      </c>
      <c r="F94" s="588">
        <f>F93+F17+F4</f>
        <v>532140</v>
      </c>
      <c r="G94" s="588">
        <f>G93</f>
        <v>699037.51</v>
      </c>
      <c r="H94" s="468">
        <f>G94-F94</f>
        <v>166897.51</v>
      </c>
      <c r="I94" s="469">
        <f>H94/F94</f>
        <v>0.31363458864208671</v>
      </c>
      <c r="J94" s="494"/>
      <c r="K94" s="468">
        <f t="shared" si="10"/>
        <v>-334690.49</v>
      </c>
      <c r="L94" s="469">
        <f t="shared" si="11"/>
        <v>-0.32377036319031699</v>
      </c>
      <c r="M94" s="597" t="s">
        <v>908</v>
      </c>
    </row>
  </sheetData>
  <pageMargins left="0.70866141732283472" right="0.70866141732283472" top="0.86614173228346458" bottom="0.74803149606299213" header="0.31496062992125984" footer="0.31496062992125984"/>
  <pageSetup paperSize="9" scale="57" fitToHeight="0" orientation="portrait" r:id="rId1"/>
  <headerFooter>
    <oddHeader xml:space="preserve">&amp;C&amp;"Arial,Bold"
Ieguldījumu tāme&amp;R4.pielikums
 </oddHeader>
    <oddFooter>&amp;L&amp;F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87059-F243-4D03-874D-4DFCA78B7800}">
  <sheetPr>
    <tabColor rgb="FF00B050"/>
    <pageSetUpPr fitToPage="1"/>
  </sheetPr>
  <dimension ref="A1:O94"/>
  <sheetViews>
    <sheetView zoomScaleNormal="100" zoomScalePageLayoutView="115" workbookViewId="0">
      <selection activeCell="B62" sqref="B62"/>
    </sheetView>
  </sheetViews>
  <sheetFormatPr defaultColWidth="7.7109375" defaultRowHeight="11.25" x14ac:dyDescent="0.2"/>
  <cols>
    <col min="1" max="1" width="7.7109375" style="731"/>
    <col min="2" max="2" width="31.42578125" style="731" customWidth="1"/>
    <col min="3" max="7" width="7.7109375" style="731"/>
    <col min="8" max="8" width="7.7109375" style="731" customWidth="1"/>
    <col min="9" max="10" width="7.7109375" style="789" customWidth="1"/>
    <col min="11" max="11" width="7.7109375" style="731" customWidth="1"/>
    <col min="12" max="12" width="7.7109375" style="789" customWidth="1"/>
    <col min="13" max="13" width="38.85546875" style="731" customWidth="1"/>
    <col min="14" max="16384" width="7.7109375" style="731"/>
  </cols>
  <sheetData>
    <row r="1" spans="1:13" ht="101.25" x14ac:dyDescent="0.2">
      <c r="A1" s="727" t="s">
        <v>0</v>
      </c>
      <c r="B1" s="728" t="s">
        <v>394</v>
      </c>
      <c r="C1" s="458" t="s">
        <v>715</v>
      </c>
      <c r="D1" s="458" t="s">
        <v>703</v>
      </c>
      <c r="E1" s="458" t="s">
        <v>849</v>
      </c>
      <c r="F1" s="458" t="s">
        <v>852</v>
      </c>
      <c r="G1" s="458" t="s">
        <v>853</v>
      </c>
      <c r="H1" s="729" t="s">
        <v>704</v>
      </c>
      <c r="I1" s="730" t="s">
        <v>497</v>
      </c>
      <c r="J1" s="730" t="s">
        <v>664</v>
      </c>
      <c r="K1" s="729" t="s">
        <v>706</v>
      </c>
      <c r="L1" s="730" t="s">
        <v>708</v>
      </c>
      <c r="M1" s="730" t="s">
        <v>664</v>
      </c>
    </row>
    <row r="2" spans="1:13" x14ac:dyDescent="0.2">
      <c r="A2" s="727">
        <v>1</v>
      </c>
      <c r="B2" s="727">
        <v>2</v>
      </c>
      <c r="C2" s="708">
        <v>3</v>
      </c>
      <c r="D2" s="708">
        <v>4</v>
      </c>
      <c r="E2" s="458">
        <v>5</v>
      </c>
      <c r="F2" s="458">
        <v>6</v>
      </c>
      <c r="G2" s="458">
        <v>7</v>
      </c>
      <c r="H2" s="729" t="s">
        <v>665</v>
      </c>
      <c r="I2" s="730" t="s">
        <v>666</v>
      </c>
      <c r="J2" s="732">
        <v>10</v>
      </c>
      <c r="K2" s="729" t="s">
        <v>667</v>
      </c>
      <c r="L2" s="730" t="s">
        <v>668</v>
      </c>
      <c r="M2" s="732">
        <v>13</v>
      </c>
    </row>
    <row r="3" spans="1:13" x14ac:dyDescent="0.2">
      <c r="A3" s="689"/>
      <c r="B3" s="305"/>
      <c r="C3" s="733"/>
      <c r="D3" s="734"/>
      <c r="E3" s="735"/>
      <c r="F3" s="735"/>
      <c r="G3" s="735"/>
      <c r="H3" s="736">
        <f t="shared" ref="H3:H40" si="0">G3-F3</f>
        <v>0</v>
      </c>
      <c r="I3" s="737" t="e">
        <f t="shared" ref="I3:I40" si="1">H3/F3</f>
        <v>#DIV/0!</v>
      </c>
      <c r="J3" s="738"/>
      <c r="K3" s="736">
        <f t="shared" ref="K3" si="2">G3-E3</f>
        <v>0</v>
      </c>
      <c r="L3" s="737" t="e">
        <f t="shared" ref="L3:L40" si="3">K3/E3</f>
        <v>#DIV/0!</v>
      </c>
      <c r="M3" s="732"/>
    </row>
    <row r="4" spans="1:13" ht="33.75" x14ac:dyDescent="0.2">
      <c r="A4" s="345">
        <v>51000</v>
      </c>
      <c r="B4" s="344" t="s">
        <v>390</v>
      </c>
      <c r="C4" s="739">
        <v>62072</v>
      </c>
      <c r="D4" s="739">
        <v>0</v>
      </c>
      <c r="E4" s="739">
        <v>62072</v>
      </c>
      <c r="F4" s="739">
        <v>0</v>
      </c>
      <c r="G4" s="739">
        <v>0</v>
      </c>
      <c r="H4" s="740">
        <f t="shared" si="0"/>
        <v>0</v>
      </c>
      <c r="I4" s="741" t="e">
        <f t="shared" si="1"/>
        <v>#DIV/0!</v>
      </c>
      <c r="J4" s="470"/>
      <c r="K4" s="740">
        <f>G4-E4</f>
        <v>-62072</v>
      </c>
      <c r="L4" s="741">
        <f t="shared" si="3"/>
        <v>-1</v>
      </c>
      <c r="M4" s="597" t="s">
        <v>744</v>
      </c>
    </row>
    <row r="5" spans="1:13" ht="12.75" hidden="1" x14ac:dyDescent="0.2">
      <c r="A5" s="365">
        <v>52100</v>
      </c>
      <c r="B5" s="366" t="s">
        <v>716</v>
      </c>
      <c r="C5" s="742"/>
      <c r="D5" s="743"/>
      <c r="E5" s="744"/>
      <c r="F5" s="743"/>
      <c r="G5" s="744"/>
      <c r="H5" s="736">
        <f t="shared" si="0"/>
        <v>0</v>
      </c>
      <c r="I5" s="737" t="e">
        <f t="shared" si="1"/>
        <v>#DIV/0!</v>
      </c>
      <c r="J5" s="745"/>
      <c r="K5" s="736">
        <f t="shared" ref="K5:K40" si="4">G5-E5</f>
        <v>0</v>
      </c>
      <c r="L5" s="737" t="e">
        <f t="shared" si="3"/>
        <v>#DIV/0!</v>
      </c>
      <c r="M5" s="606"/>
    </row>
    <row r="6" spans="1:13" ht="12.75" hidden="1" x14ac:dyDescent="0.2">
      <c r="A6" s="746">
        <v>52200</v>
      </c>
      <c r="B6" s="747" t="s">
        <v>717</v>
      </c>
      <c r="C6" s="742"/>
      <c r="D6" s="743"/>
      <c r="E6" s="744"/>
      <c r="F6" s="743"/>
      <c r="G6" s="744"/>
      <c r="H6" s="736">
        <f t="shared" si="0"/>
        <v>0</v>
      </c>
      <c r="I6" s="737" t="e">
        <f t="shared" si="1"/>
        <v>#DIV/0!</v>
      </c>
      <c r="J6" s="745"/>
      <c r="K6" s="736">
        <f t="shared" si="4"/>
        <v>0</v>
      </c>
      <c r="L6" s="737" t="e">
        <f t="shared" si="3"/>
        <v>#DIV/0!</v>
      </c>
      <c r="M6" s="606"/>
    </row>
    <row r="7" spans="1:13" ht="12.75" hidden="1" x14ac:dyDescent="0.2">
      <c r="A7" s="746">
        <v>52300</v>
      </c>
      <c r="B7" s="747" t="s">
        <v>718</v>
      </c>
      <c r="C7" s="742"/>
      <c r="D7" s="743"/>
      <c r="E7" s="744"/>
      <c r="F7" s="743"/>
      <c r="G7" s="744"/>
      <c r="H7" s="736">
        <f t="shared" si="0"/>
        <v>0</v>
      </c>
      <c r="I7" s="737" t="e">
        <f t="shared" si="1"/>
        <v>#DIV/0!</v>
      </c>
      <c r="J7" s="745"/>
      <c r="K7" s="736">
        <f t="shared" si="4"/>
        <v>0</v>
      </c>
      <c r="L7" s="737" t="e">
        <f t="shared" si="3"/>
        <v>#DIV/0!</v>
      </c>
      <c r="M7" s="606"/>
    </row>
    <row r="8" spans="1:13" ht="12.75" hidden="1" x14ac:dyDescent="0.2">
      <c r="A8" s="746">
        <v>52400</v>
      </c>
      <c r="B8" s="747" t="s">
        <v>719</v>
      </c>
      <c r="C8" s="742"/>
      <c r="D8" s="743"/>
      <c r="E8" s="748">
        <v>0</v>
      </c>
      <c r="F8" s="743"/>
      <c r="G8" s="748">
        <f>G9</f>
        <v>0</v>
      </c>
      <c r="H8" s="736">
        <f t="shared" si="0"/>
        <v>0</v>
      </c>
      <c r="I8" s="737" t="e">
        <f t="shared" si="1"/>
        <v>#DIV/0!</v>
      </c>
      <c r="J8" s="749"/>
      <c r="K8" s="736">
        <f t="shared" si="4"/>
        <v>0</v>
      </c>
      <c r="L8" s="737" t="e">
        <f t="shared" si="3"/>
        <v>#DIV/0!</v>
      </c>
      <c r="M8" s="606"/>
    </row>
    <row r="9" spans="1:13" hidden="1" x14ac:dyDescent="0.2">
      <c r="A9" s="746"/>
      <c r="B9" s="747"/>
      <c r="C9" s="742"/>
      <c r="D9" s="743"/>
      <c r="E9" s="748"/>
      <c r="F9" s="743"/>
      <c r="G9" s="744"/>
      <c r="H9" s="736">
        <f t="shared" si="0"/>
        <v>0</v>
      </c>
      <c r="I9" s="737" t="e">
        <f t="shared" si="1"/>
        <v>#DIV/0!</v>
      </c>
      <c r="J9" s="749"/>
      <c r="K9" s="736">
        <f t="shared" si="4"/>
        <v>0</v>
      </c>
      <c r="L9" s="737" t="e">
        <f t="shared" si="3"/>
        <v>#DIV/0!</v>
      </c>
      <c r="M9" s="606"/>
    </row>
    <row r="10" spans="1:13" ht="12.75" hidden="1" x14ac:dyDescent="0.2">
      <c r="A10" s="746">
        <v>52500</v>
      </c>
      <c r="B10" s="747" t="s">
        <v>720</v>
      </c>
      <c r="C10" s="742"/>
      <c r="D10" s="743"/>
      <c r="E10" s="748">
        <v>0</v>
      </c>
      <c r="F10" s="743"/>
      <c r="G10" s="748">
        <f>G11</f>
        <v>0</v>
      </c>
      <c r="H10" s="736">
        <f t="shared" si="0"/>
        <v>0</v>
      </c>
      <c r="I10" s="737" t="e">
        <f t="shared" si="1"/>
        <v>#DIV/0!</v>
      </c>
      <c r="J10" s="745"/>
      <c r="K10" s="736">
        <f t="shared" si="4"/>
        <v>0</v>
      </c>
      <c r="L10" s="737" t="e">
        <f t="shared" si="3"/>
        <v>#DIV/0!</v>
      </c>
      <c r="M10" s="606"/>
    </row>
    <row r="11" spans="1:13" hidden="1" x14ac:dyDescent="0.2">
      <c r="A11" s="746"/>
      <c r="B11" s="747"/>
      <c r="C11" s="742"/>
      <c r="D11" s="743"/>
      <c r="E11" s="748"/>
      <c r="F11" s="743"/>
      <c r="G11" s="744"/>
      <c r="H11" s="736">
        <f t="shared" si="0"/>
        <v>0</v>
      </c>
      <c r="I11" s="737" t="e">
        <f t="shared" si="1"/>
        <v>#DIV/0!</v>
      </c>
      <c r="J11" s="745"/>
      <c r="K11" s="736">
        <f t="shared" si="4"/>
        <v>0</v>
      </c>
      <c r="L11" s="737" t="e">
        <f t="shared" si="3"/>
        <v>#DIV/0!</v>
      </c>
      <c r="M11" s="606"/>
    </row>
    <row r="12" spans="1:13" hidden="1" x14ac:dyDescent="0.2">
      <c r="A12" s="746">
        <v>52600</v>
      </c>
      <c r="B12" s="747" t="s">
        <v>696</v>
      </c>
      <c r="C12" s="742"/>
      <c r="D12" s="743"/>
      <c r="E12" s="748">
        <v>0</v>
      </c>
      <c r="F12" s="743"/>
      <c r="G12" s="748">
        <f>G13</f>
        <v>0</v>
      </c>
      <c r="H12" s="736">
        <f t="shared" si="0"/>
        <v>0</v>
      </c>
      <c r="I12" s="737" t="e">
        <f t="shared" si="1"/>
        <v>#DIV/0!</v>
      </c>
      <c r="J12" s="745"/>
      <c r="K12" s="736">
        <f t="shared" si="4"/>
        <v>0</v>
      </c>
      <c r="L12" s="737" t="e">
        <f t="shared" si="3"/>
        <v>#DIV/0!</v>
      </c>
      <c r="M12" s="606"/>
    </row>
    <row r="13" spans="1:13" hidden="1" x14ac:dyDescent="0.2">
      <c r="A13" s="750"/>
      <c r="B13" s="751"/>
      <c r="C13" s="742"/>
      <c r="D13" s="743"/>
      <c r="E13" s="744"/>
      <c r="F13" s="743"/>
      <c r="G13" s="744"/>
      <c r="H13" s="736">
        <f t="shared" si="0"/>
        <v>0</v>
      </c>
      <c r="I13" s="737" t="e">
        <f t="shared" si="1"/>
        <v>#DIV/0!</v>
      </c>
      <c r="J13" s="745"/>
      <c r="K13" s="736">
        <f t="shared" si="4"/>
        <v>0</v>
      </c>
      <c r="L13" s="737" t="e">
        <f t="shared" si="3"/>
        <v>#DIV/0!</v>
      </c>
      <c r="M13" s="606"/>
    </row>
    <row r="14" spans="1:13" hidden="1" x14ac:dyDescent="0.2">
      <c r="A14" s="367"/>
      <c r="B14" s="368"/>
      <c r="C14" s="742"/>
      <c r="D14" s="743"/>
      <c r="E14" s="744"/>
      <c r="F14" s="743"/>
      <c r="G14" s="744"/>
      <c r="H14" s="736">
        <f t="shared" si="0"/>
        <v>0</v>
      </c>
      <c r="I14" s="737" t="e">
        <f t="shared" si="1"/>
        <v>#DIV/0!</v>
      </c>
      <c r="J14" s="745"/>
      <c r="K14" s="736">
        <f t="shared" si="4"/>
        <v>0</v>
      </c>
      <c r="L14" s="737" t="e">
        <f t="shared" si="3"/>
        <v>#DIV/0!</v>
      </c>
      <c r="M14" s="606"/>
    </row>
    <row r="15" spans="1:13" x14ac:dyDescent="0.2">
      <c r="A15" s="750"/>
      <c r="B15" s="751"/>
      <c r="C15" s="742"/>
      <c r="D15" s="743"/>
      <c r="E15" s="752"/>
      <c r="F15" s="743"/>
      <c r="G15" s="752">
        <v>0</v>
      </c>
      <c r="H15" s="736">
        <f t="shared" si="0"/>
        <v>0</v>
      </c>
      <c r="I15" s="737" t="e">
        <f t="shared" si="1"/>
        <v>#DIV/0!</v>
      </c>
      <c r="J15" s="752">
        <v>0</v>
      </c>
      <c r="K15" s="736">
        <f t="shared" si="4"/>
        <v>0</v>
      </c>
      <c r="L15" s="737" t="e">
        <f t="shared" si="3"/>
        <v>#DIV/0!</v>
      </c>
      <c r="M15" s="753"/>
    </row>
    <row r="16" spans="1:13" hidden="1" x14ac:dyDescent="0.2">
      <c r="A16" s="365"/>
      <c r="B16" s="366" t="s">
        <v>697</v>
      </c>
      <c r="C16" s="742"/>
      <c r="D16" s="743"/>
      <c r="E16" s="744"/>
      <c r="F16" s="743"/>
      <c r="G16" s="744"/>
      <c r="H16" s="736">
        <f t="shared" si="0"/>
        <v>0</v>
      </c>
      <c r="I16" s="737" t="e">
        <f t="shared" si="1"/>
        <v>#DIV/0!</v>
      </c>
      <c r="J16" s="745"/>
      <c r="K16" s="736">
        <f t="shared" si="4"/>
        <v>0</v>
      </c>
      <c r="L16" s="737" t="e">
        <f t="shared" si="3"/>
        <v>#DIV/0!</v>
      </c>
      <c r="M16" s="606"/>
    </row>
    <row r="17" spans="1:15" ht="22.5" x14ac:dyDescent="0.2">
      <c r="A17" s="345">
        <v>52000</v>
      </c>
      <c r="B17" s="344" t="s">
        <v>391</v>
      </c>
      <c r="C17" s="739">
        <v>212658</v>
      </c>
      <c r="D17" s="739">
        <v>0</v>
      </c>
      <c r="E17" s="739">
        <v>212658</v>
      </c>
      <c r="F17" s="739">
        <v>0</v>
      </c>
      <c r="G17" s="739">
        <f>G8+G10+G12+G15</f>
        <v>0</v>
      </c>
      <c r="H17" s="740">
        <f t="shared" si="0"/>
        <v>0</v>
      </c>
      <c r="I17" s="741" t="e">
        <f t="shared" si="1"/>
        <v>#DIV/0!</v>
      </c>
      <c r="J17" s="470"/>
      <c r="K17" s="740">
        <f t="shared" si="4"/>
        <v>-212658</v>
      </c>
      <c r="L17" s="741">
        <f t="shared" si="3"/>
        <v>-1</v>
      </c>
      <c r="M17" s="597" t="s">
        <v>745</v>
      </c>
    </row>
    <row r="18" spans="1:15" ht="12.75" x14ac:dyDescent="0.2">
      <c r="A18" s="746">
        <v>53100</v>
      </c>
      <c r="B18" s="751" t="s">
        <v>721</v>
      </c>
      <c r="C18" s="754">
        <v>656928</v>
      </c>
      <c r="D18" s="755">
        <f>D19+D62</f>
        <v>374940</v>
      </c>
      <c r="E18" s="748">
        <v>656928</v>
      </c>
      <c r="F18" s="755">
        <f>F19+F62</f>
        <v>374940</v>
      </c>
      <c r="G18" s="748">
        <f>G19+G62</f>
        <v>522939</v>
      </c>
      <c r="H18" s="756">
        <f>G18-F18</f>
        <v>147999</v>
      </c>
      <c r="I18" s="757">
        <f t="shared" si="1"/>
        <v>0.39472715634501521</v>
      </c>
      <c r="J18" s="758"/>
      <c r="K18" s="756">
        <f t="shared" si="4"/>
        <v>-133989</v>
      </c>
      <c r="L18" s="757">
        <f t="shared" si="3"/>
        <v>-0.20396299137805057</v>
      </c>
      <c r="M18" s="606"/>
      <c r="O18" s="759"/>
    </row>
    <row r="19" spans="1:15" x14ac:dyDescent="0.2">
      <c r="A19" s="760">
        <v>53110</v>
      </c>
      <c r="B19" s="761" t="s">
        <v>395</v>
      </c>
      <c r="C19" s="742">
        <v>656928</v>
      </c>
      <c r="D19" s="743">
        <v>366940</v>
      </c>
      <c r="E19" s="744">
        <v>656928</v>
      </c>
      <c r="F19" s="743">
        <v>366940</v>
      </c>
      <c r="G19" s="744">
        <v>514939</v>
      </c>
      <c r="H19" s="736">
        <f t="shared" si="0"/>
        <v>147999</v>
      </c>
      <c r="I19" s="737">
        <f t="shared" si="1"/>
        <v>0.40333296996784218</v>
      </c>
      <c r="J19" s="745"/>
      <c r="K19" s="736">
        <f t="shared" si="4"/>
        <v>-141989</v>
      </c>
      <c r="L19" s="737">
        <f t="shared" si="3"/>
        <v>-0.21614088606361731</v>
      </c>
      <c r="M19" s="606"/>
      <c r="N19" s="762"/>
    </row>
    <row r="20" spans="1:15" x14ac:dyDescent="0.2">
      <c r="A20" s="760"/>
      <c r="B20" s="761" t="s">
        <v>757</v>
      </c>
      <c r="C20" s="742"/>
      <c r="D20" s="743">
        <v>4000</v>
      </c>
      <c r="E20" s="744"/>
      <c r="F20" s="743">
        <v>4000</v>
      </c>
      <c r="G20" s="744">
        <v>0</v>
      </c>
      <c r="H20" s="736">
        <f t="shared" si="0"/>
        <v>-4000</v>
      </c>
      <c r="I20" s="737">
        <f t="shared" si="1"/>
        <v>-1</v>
      </c>
      <c r="J20" s="745"/>
      <c r="K20" s="736">
        <f t="shared" si="4"/>
        <v>0</v>
      </c>
      <c r="L20" s="737" t="e">
        <f t="shared" si="3"/>
        <v>#DIV/0!</v>
      </c>
      <c r="M20" s="606"/>
      <c r="N20" s="762"/>
    </row>
    <row r="21" spans="1:15" x14ac:dyDescent="0.2">
      <c r="A21" s="760"/>
      <c r="B21" s="761" t="s">
        <v>758</v>
      </c>
      <c r="C21" s="742"/>
      <c r="D21" s="743">
        <v>2500</v>
      </c>
      <c r="E21" s="744"/>
      <c r="F21" s="743">
        <v>2500</v>
      </c>
      <c r="G21" s="744">
        <v>3035</v>
      </c>
      <c r="H21" s="736">
        <f t="shared" si="0"/>
        <v>535</v>
      </c>
      <c r="I21" s="737">
        <f t="shared" si="1"/>
        <v>0.214</v>
      </c>
      <c r="J21" s="745"/>
      <c r="K21" s="736">
        <f t="shared" si="4"/>
        <v>3035</v>
      </c>
      <c r="L21" s="737" t="e">
        <f t="shared" si="3"/>
        <v>#DIV/0!</v>
      </c>
      <c r="M21" s="606"/>
      <c r="N21" s="762"/>
    </row>
    <row r="22" spans="1:15" x14ac:dyDescent="0.2">
      <c r="A22" s="760"/>
      <c r="B22" s="761" t="s">
        <v>759</v>
      </c>
      <c r="C22" s="742"/>
      <c r="D22" s="743">
        <v>6500</v>
      </c>
      <c r="E22" s="744"/>
      <c r="F22" s="743">
        <v>6500</v>
      </c>
      <c r="G22" s="744">
        <v>7865</v>
      </c>
      <c r="H22" s="736">
        <f t="shared" si="0"/>
        <v>1365</v>
      </c>
      <c r="I22" s="737">
        <f t="shared" si="1"/>
        <v>0.21</v>
      </c>
      <c r="J22" s="745"/>
      <c r="K22" s="736">
        <f t="shared" si="4"/>
        <v>7865</v>
      </c>
      <c r="L22" s="737" t="e">
        <f t="shared" si="3"/>
        <v>#DIV/0!</v>
      </c>
      <c r="M22" s="606"/>
      <c r="N22" s="762"/>
    </row>
    <row r="23" spans="1:15" x14ac:dyDescent="0.2">
      <c r="A23" s="760"/>
      <c r="B23" s="761" t="s">
        <v>760</v>
      </c>
      <c r="C23" s="742"/>
      <c r="D23" s="743">
        <v>30000</v>
      </c>
      <c r="E23" s="744"/>
      <c r="F23" s="743">
        <v>30000</v>
      </c>
      <c r="G23" s="744">
        <v>21720</v>
      </c>
      <c r="H23" s="736">
        <f t="shared" si="0"/>
        <v>-8280</v>
      </c>
      <c r="I23" s="737">
        <f t="shared" si="1"/>
        <v>-0.27600000000000002</v>
      </c>
      <c r="J23" s="745"/>
      <c r="K23" s="736">
        <f t="shared" si="4"/>
        <v>21720</v>
      </c>
      <c r="L23" s="737" t="e">
        <f t="shared" si="3"/>
        <v>#DIV/0!</v>
      </c>
      <c r="M23" s="606"/>
      <c r="N23" s="762"/>
    </row>
    <row r="24" spans="1:15" ht="22.5" x14ac:dyDescent="0.2">
      <c r="A24" s="760"/>
      <c r="B24" s="761" t="s">
        <v>761</v>
      </c>
      <c r="C24" s="742"/>
      <c r="D24" s="743">
        <v>9900</v>
      </c>
      <c r="E24" s="744"/>
      <c r="F24" s="743">
        <v>9900</v>
      </c>
      <c r="G24" s="744">
        <v>0</v>
      </c>
      <c r="H24" s="736">
        <f t="shared" si="0"/>
        <v>-9900</v>
      </c>
      <c r="I24" s="737">
        <f t="shared" si="1"/>
        <v>-1</v>
      </c>
      <c r="J24" s="745"/>
      <c r="K24" s="736">
        <f t="shared" si="4"/>
        <v>0</v>
      </c>
      <c r="L24" s="737" t="e">
        <f t="shared" si="3"/>
        <v>#DIV/0!</v>
      </c>
      <c r="M24" s="606"/>
      <c r="N24" s="762"/>
    </row>
    <row r="25" spans="1:15" ht="22.5" x14ac:dyDescent="0.2">
      <c r="A25" s="760"/>
      <c r="B25" s="763" t="s">
        <v>848</v>
      </c>
      <c r="C25" s="742"/>
      <c r="D25" s="743"/>
      <c r="E25" s="744"/>
      <c r="F25" s="743"/>
      <c r="G25" s="764">
        <v>20007</v>
      </c>
      <c r="H25" s="736">
        <f t="shared" si="0"/>
        <v>20007</v>
      </c>
      <c r="I25" s="737" t="e">
        <f t="shared" si="1"/>
        <v>#DIV/0!</v>
      </c>
      <c r="J25" s="745"/>
      <c r="K25" s="736">
        <f t="shared" si="4"/>
        <v>20007</v>
      </c>
      <c r="L25" s="737" t="e">
        <f t="shared" si="3"/>
        <v>#DIV/0!</v>
      </c>
      <c r="M25" s="606"/>
      <c r="N25" s="762"/>
    </row>
    <row r="26" spans="1:15" x14ac:dyDescent="0.2">
      <c r="A26" s="760"/>
      <c r="B26" s="761" t="s">
        <v>762</v>
      </c>
      <c r="C26" s="742"/>
      <c r="D26" s="743">
        <v>25000</v>
      </c>
      <c r="E26" s="744"/>
      <c r="F26" s="743">
        <v>25000</v>
      </c>
      <c r="G26" s="765">
        <v>10936</v>
      </c>
      <c r="H26" s="736">
        <f t="shared" si="0"/>
        <v>-14064</v>
      </c>
      <c r="I26" s="737">
        <f t="shared" si="1"/>
        <v>-0.56255999999999995</v>
      </c>
      <c r="J26" s="745"/>
      <c r="K26" s="736">
        <f t="shared" si="4"/>
        <v>10936</v>
      </c>
      <c r="L26" s="737" t="e">
        <f t="shared" si="3"/>
        <v>#DIV/0!</v>
      </c>
      <c r="M26" s="606"/>
      <c r="N26" s="762"/>
    </row>
    <row r="27" spans="1:15" x14ac:dyDescent="0.2">
      <c r="A27" s="760"/>
      <c r="B27" s="761" t="s">
        <v>763</v>
      </c>
      <c r="C27" s="742"/>
      <c r="D27" s="743">
        <v>35000</v>
      </c>
      <c r="E27" s="744"/>
      <c r="F27" s="743">
        <v>35000</v>
      </c>
      <c r="G27" s="765">
        <v>24901</v>
      </c>
      <c r="H27" s="736">
        <f t="shared" si="0"/>
        <v>-10099</v>
      </c>
      <c r="I27" s="737">
        <f t="shared" si="1"/>
        <v>-0.28854285714285716</v>
      </c>
      <c r="J27" s="745"/>
      <c r="K27" s="736">
        <f t="shared" si="4"/>
        <v>24901</v>
      </c>
      <c r="L27" s="737" t="e">
        <f t="shared" si="3"/>
        <v>#DIV/0!</v>
      </c>
      <c r="M27" s="606"/>
      <c r="N27" s="762"/>
    </row>
    <row r="28" spans="1:15" x14ac:dyDescent="0.2">
      <c r="A28" s="760"/>
      <c r="B28" s="761" t="s">
        <v>764</v>
      </c>
      <c r="C28" s="742"/>
      <c r="D28" s="743">
        <v>40000</v>
      </c>
      <c r="E28" s="744"/>
      <c r="F28" s="743">
        <v>40000</v>
      </c>
      <c r="G28" s="765">
        <v>25239</v>
      </c>
      <c r="H28" s="736">
        <f t="shared" si="0"/>
        <v>-14761</v>
      </c>
      <c r="I28" s="737">
        <f t="shared" si="1"/>
        <v>-0.36902499999999999</v>
      </c>
      <c r="J28" s="745"/>
      <c r="K28" s="736">
        <f t="shared" si="4"/>
        <v>25239</v>
      </c>
      <c r="L28" s="737" t="e">
        <f t="shared" si="3"/>
        <v>#DIV/0!</v>
      </c>
      <c r="M28" s="606"/>
      <c r="N28" s="762"/>
    </row>
    <row r="29" spans="1:15" ht="22.5" x14ac:dyDescent="0.2">
      <c r="A29" s="760"/>
      <c r="B29" s="761" t="s">
        <v>765</v>
      </c>
      <c r="C29" s="742"/>
      <c r="D29" s="743">
        <v>90000</v>
      </c>
      <c r="E29" s="744"/>
      <c r="F29" s="743">
        <v>90000</v>
      </c>
      <c r="G29" s="765">
        <v>0</v>
      </c>
      <c r="H29" s="736">
        <f t="shared" si="0"/>
        <v>-90000</v>
      </c>
      <c r="I29" s="737">
        <f t="shared" si="1"/>
        <v>-1</v>
      </c>
      <c r="J29" s="745"/>
      <c r="K29" s="736">
        <f t="shared" si="4"/>
        <v>0</v>
      </c>
      <c r="L29" s="737" t="e">
        <f t="shared" si="3"/>
        <v>#DIV/0!</v>
      </c>
      <c r="M29" s="606"/>
      <c r="N29" s="762"/>
    </row>
    <row r="30" spans="1:15" x14ac:dyDescent="0.2">
      <c r="A30" s="760"/>
      <c r="B30" s="761" t="s">
        <v>766</v>
      </c>
      <c r="C30" s="742"/>
      <c r="D30" s="743">
        <v>20000</v>
      </c>
      <c r="E30" s="744"/>
      <c r="F30" s="743">
        <v>20000</v>
      </c>
      <c r="G30" s="765">
        <v>0</v>
      </c>
      <c r="H30" s="736">
        <f t="shared" si="0"/>
        <v>-20000</v>
      </c>
      <c r="I30" s="737">
        <f t="shared" si="1"/>
        <v>-1</v>
      </c>
      <c r="J30" s="745"/>
      <c r="K30" s="736">
        <f t="shared" si="4"/>
        <v>0</v>
      </c>
      <c r="L30" s="737" t="e">
        <f t="shared" si="3"/>
        <v>#DIV/0!</v>
      </c>
      <c r="M30" s="606"/>
      <c r="N30" s="762"/>
    </row>
    <row r="31" spans="1:15" x14ac:dyDescent="0.2">
      <c r="A31" s="760"/>
      <c r="B31" s="761" t="s">
        <v>767</v>
      </c>
      <c r="C31" s="742"/>
      <c r="D31" s="743">
        <v>2500</v>
      </c>
      <c r="E31" s="744"/>
      <c r="F31" s="743">
        <v>2500</v>
      </c>
      <c r="G31" s="765">
        <v>1074</v>
      </c>
      <c r="H31" s="736">
        <f t="shared" si="0"/>
        <v>-1426</v>
      </c>
      <c r="I31" s="737">
        <f t="shared" si="1"/>
        <v>-0.57040000000000002</v>
      </c>
      <c r="J31" s="745"/>
      <c r="K31" s="736">
        <f t="shared" si="4"/>
        <v>1074</v>
      </c>
      <c r="L31" s="737" t="e">
        <f t="shared" si="3"/>
        <v>#DIV/0!</v>
      </c>
      <c r="M31" s="606"/>
      <c r="N31" s="762"/>
    </row>
    <row r="32" spans="1:15" ht="22.5" x14ac:dyDescent="0.2">
      <c r="A32" s="760"/>
      <c r="B32" s="761" t="s">
        <v>768</v>
      </c>
      <c r="C32" s="742"/>
      <c r="D32" s="743">
        <v>3000</v>
      </c>
      <c r="E32" s="744"/>
      <c r="F32" s="766">
        <v>3000</v>
      </c>
      <c r="G32" s="765">
        <v>3000</v>
      </c>
      <c r="H32" s="736">
        <f t="shared" si="0"/>
        <v>0</v>
      </c>
      <c r="I32" s="737">
        <f t="shared" si="1"/>
        <v>0</v>
      </c>
      <c r="J32" s="745"/>
      <c r="K32" s="736">
        <f t="shared" si="4"/>
        <v>3000</v>
      </c>
      <c r="L32" s="737" t="e">
        <f t="shared" si="3"/>
        <v>#DIV/0!</v>
      </c>
      <c r="M32" s="606"/>
      <c r="N32" s="762"/>
    </row>
    <row r="33" spans="1:14" x14ac:dyDescent="0.2">
      <c r="A33" s="760"/>
      <c r="B33" s="761" t="s">
        <v>769</v>
      </c>
      <c r="C33" s="742"/>
      <c r="D33" s="743">
        <v>2500</v>
      </c>
      <c r="E33" s="744"/>
      <c r="F33" s="743">
        <v>2500</v>
      </c>
      <c r="G33" s="765">
        <v>0</v>
      </c>
      <c r="H33" s="736">
        <f t="shared" si="0"/>
        <v>-2500</v>
      </c>
      <c r="I33" s="737">
        <f t="shared" si="1"/>
        <v>-1</v>
      </c>
      <c r="J33" s="745"/>
      <c r="K33" s="736">
        <f t="shared" si="4"/>
        <v>0</v>
      </c>
      <c r="L33" s="737" t="e">
        <f t="shared" si="3"/>
        <v>#DIV/0!</v>
      </c>
      <c r="M33" s="606"/>
      <c r="N33" s="762"/>
    </row>
    <row r="34" spans="1:14" x14ac:dyDescent="0.2">
      <c r="A34" s="760"/>
      <c r="B34" s="761" t="s">
        <v>770</v>
      </c>
      <c r="C34" s="742"/>
      <c r="D34" s="743">
        <v>5000</v>
      </c>
      <c r="E34" s="744"/>
      <c r="F34" s="743">
        <v>5000</v>
      </c>
      <c r="G34" s="765">
        <v>0</v>
      </c>
      <c r="H34" s="736">
        <f t="shared" si="0"/>
        <v>-5000</v>
      </c>
      <c r="I34" s="737">
        <f t="shared" si="1"/>
        <v>-1</v>
      </c>
      <c r="J34" s="745"/>
      <c r="K34" s="736">
        <f t="shared" si="4"/>
        <v>0</v>
      </c>
      <c r="L34" s="737" t="e">
        <f t="shared" si="3"/>
        <v>#DIV/0!</v>
      </c>
      <c r="M34" s="606"/>
      <c r="N34" s="762"/>
    </row>
    <row r="35" spans="1:14" x14ac:dyDescent="0.2">
      <c r="A35" s="760"/>
      <c r="B35" s="761" t="s">
        <v>771</v>
      </c>
      <c r="C35" s="742"/>
      <c r="D35" s="743">
        <v>4500</v>
      </c>
      <c r="E35" s="744"/>
      <c r="F35" s="743">
        <v>4500</v>
      </c>
      <c r="G35" s="765">
        <v>4302</v>
      </c>
      <c r="H35" s="736">
        <f t="shared" si="0"/>
        <v>-198</v>
      </c>
      <c r="I35" s="737">
        <f t="shared" si="1"/>
        <v>-4.3999999999999997E-2</v>
      </c>
      <c r="J35" s="745"/>
      <c r="K35" s="736">
        <f t="shared" si="4"/>
        <v>4302</v>
      </c>
      <c r="L35" s="737" t="e">
        <f t="shared" si="3"/>
        <v>#DIV/0!</v>
      </c>
      <c r="M35" s="606"/>
      <c r="N35" s="762"/>
    </row>
    <row r="36" spans="1:14" x14ac:dyDescent="0.2">
      <c r="A36" s="760"/>
      <c r="B36" s="761" t="s">
        <v>772</v>
      </c>
      <c r="C36" s="742"/>
      <c r="D36" s="743">
        <v>4000</v>
      </c>
      <c r="E36" s="744"/>
      <c r="F36" s="743">
        <v>4000</v>
      </c>
      <c r="G36" s="765">
        <v>0</v>
      </c>
      <c r="H36" s="736">
        <f t="shared" si="0"/>
        <v>-4000</v>
      </c>
      <c r="I36" s="737">
        <f t="shared" si="1"/>
        <v>-1</v>
      </c>
      <c r="J36" s="745"/>
      <c r="K36" s="736">
        <f t="shared" si="4"/>
        <v>0</v>
      </c>
      <c r="L36" s="737" t="e">
        <f t="shared" si="3"/>
        <v>#DIV/0!</v>
      </c>
      <c r="M36" s="606"/>
      <c r="N36" s="762"/>
    </row>
    <row r="37" spans="1:14" x14ac:dyDescent="0.2">
      <c r="A37" s="760"/>
      <c r="B37" s="761" t="s">
        <v>773</v>
      </c>
      <c r="C37" s="742"/>
      <c r="D37" s="743">
        <v>1000</v>
      </c>
      <c r="E37" s="744"/>
      <c r="F37" s="743">
        <v>1000</v>
      </c>
      <c r="G37" s="765">
        <v>0</v>
      </c>
      <c r="H37" s="736">
        <f t="shared" si="0"/>
        <v>-1000</v>
      </c>
      <c r="I37" s="737">
        <f t="shared" si="1"/>
        <v>-1</v>
      </c>
      <c r="J37" s="745"/>
      <c r="K37" s="736">
        <f t="shared" si="4"/>
        <v>0</v>
      </c>
      <c r="L37" s="737" t="e">
        <f t="shared" si="3"/>
        <v>#DIV/0!</v>
      </c>
      <c r="M37" s="606"/>
      <c r="N37" s="762"/>
    </row>
    <row r="38" spans="1:14" x14ac:dyDescent="0.2">
      <c r="A38" s="760"/>
      <c r="B38" s="761" t="s">
        <v>774</v>
      </c>
      <c r="C38" s="742"/>
      <c r="D38" s="743">
        <v>81540</v>
      </c>
      <c r="E38" s="744"/>
      <c r="F38" s="743">
        <v>81540</v>
      </c>
      <c r="G38" s="765">
        <v>219827</v>
      </c>
      <c r="H38" s="736">
        <f t="shared" si="0"/>
        <v>138287</v>
      </c>
      <c r="I38" s="737">
        <f t="shared" si="1"/>
        <v>1.6959406426293844</v>
      </c>
      <c r="J38" s="745"/>
      <c r="K38" s="736">
        <f t="shared" si="4"/>
        <v>219827</v>
      </c>
      <c r="L38" s="737" t="e">
        <f t="shared" si="3"/>
        <v>#DIV/0!</v>
      </c>
      <c r="M38" s="606"/>
      <c r="N38" s="762"/>
    </row>
    <row r="39" spans="1:14" ht="22.5" x14ac:dyDescent="0.2">
      <c r="A39" s="760"/>
      <c r="B39" s="761" t="s">
        <v>906</v>
      </c>
      <c r="C39" s="742"/>
      <c r="D39" s="743"/>
      <c r="E39" s="744"/>
      <c r="F39" s="743"/>
      <c r="G39" s="744">
        <v>20482</v>
      </c>
      <c r="H39" s="736">
        <f t="shared" si="0"/>
        <v>20482</v>
      </c>
      <c r="I39" s="737" t="e">
        <f t="shared" si="1"/>
        <v>#DIV/0!</v>
      </c>
      <c r="J39" s="745"/>
      <c r="K39" s="736">
        <f t="shared" si="4"/>
        <v>20482</v>
      </c>
      <c r="L39" s="737" t="e">
        <f t="shared" si="3"/>
        <v>#DIV/0!</v>
      </c>
      <c r="M39" s="606"/>
      <c r="N39" s="762"/>
    </row>
    <row r="40" spans="1:14" ht="22.5" x14ac:dyDescent="0.2">
      <c r="A40" s="767"/>
      <c r="B40" s="768" t="s">
        <v>892</v>
      </c>
      <c r="C40" s="769"/>
      <c r="D40" s="770"/>
      <c r="E40" s="771"/>
      <c r="F40" s="770"/>
      <c r="G40" s="771">
        <v>6309</v>
      </c>
      <c r="H40" s="736">
        <f t="shared" si="0"/>
        <v>6309</v>
      </c>
      <c r="I40" s="737" t="e">
        <f t="shared" si="1"/>
        <v>#DIV/0!</v>
      </c>
      <c r="J40" s="745"/>
      <c r="K40" s="736">
        <f t="shared" si="4"/>
        <v>6309</v>
      </c>
      <c r="L40" s="737" t="e">
        <f t="shared" si="3"/>
        <v>#DIV/0!</v>
      </c>
      <c r="M40" s="606"/>
      <c r="N40" s="762"/>
    </row>
    <row r="41" spans="1:14" x14ac:dyDescent="0.2">
      <c r="A41" s="772"/>
      <c r="B41" s="773" t="s">
        <v>893</v>
      </c>
      <c r="C41" s="773"/>
      <c r="D41" s="773"/>
      <c r="E41" s="773"/>
      <c r="F41" s="773"/>
      <c r="G41" s="773">
        <v>92444</v>
      </c>
      <c r="H41" s="736">
        <f t="shared" ref="H41:H59" si="5">G20-F20</f>
        <v>-4000</v>
      </c>
      <c r="I41" s="737">
        <f t="shared" ref="I41:I59" si="6">H41/F20</f>
        <v>-1</v>
      </c>
      <c r="J41" s="745"/>
      <c r="K41" s="736">
        <f t="shared" ref="K41:K59" si="7">G20-E20</f>
        <v>0</v>
      </c>
      <c r="L41" s="737" t="e">
        <f t="shared" ref="L41:L59" si="8">K41/E20</f>
        <v>#DIV/0!</v>
      </c>
      <c r="M41" s="606"/>
    </row>
    <row r="42" spans="1:14" x14ac:dyDescent="0.2">
      <c r="A42" s="772"/>
      <c r="B42" s="773" t="s">
        <v>894</v>
      </c>
      <c r="C42" s="773"/>
      <c r="D42" s="773"/>
      <c r="E42" s="773"/>
      <c r="F42" s="773"/>
      <c r="G42" s="773">
        <v>2069</v>
      </c>
      <c r="H42" s="736">
        <f t="shared" si="5"/>
        <v>535</v>
      </c>
      <c r="I42" s="737">
        <f t="shared" si="6"/>
        <v>0.214</v>
      </c>
      <c r="J42" s="745"/>
      <c r="K42" s="736">
        <f t="shared" si="7"/>
        <v>3035</v>
      </c>
      <c r="L42" s="737" t="e">
        <f t="shared" si="8"/>
        <v>#DIV/0!</v>
      </c>
      <c r="M42" s="606"/>
    </row>
    <row r="43" spans="1:14" x14ac:dyDescent="0.2">
      <c r="A43" s="772"/>
      <c r="B43" s="773" t="s">
        <v>895</v>
      </c>
      <c r="C43" s="773"/>
      <c r="D43" s="773"/>
      <c r="E43" s="773"/>
      <c r="F43" s="773"/>
      <c r="G43" s="773">
        <v>8996</v>
      </c>
      <c r="H43" s="736">
        <f t="shared" si="5"/>
        <v>1365</v>
      </c>
      <c r="I43" s="737">
        <f t="shared" si="6"/>
        <v>0.21</v>
      </c>
      <c r="J43" s="745"/>
      <c r="K43" s="736">
        <f t="shared" si="7"/>
        <v>7865</v>
      </c>
      <c r="L43" s="737" t="e">
        <f t="shared" si="8"/>
        <v>#DIV/0!</v>
      </c>
      <c r="M43" s="606"/>
      <c r="N43" s="762"/>
    </row>
    <row r="44" spans="1:14" x14ac:dyDescent="0.2">
      <c r="A44" s="772"/>
      <c r="B44" s="773" t="s">
        <v>896</v>
      </c>
      <c r="C44" s="773"/>
      <c r="D44" s="773"/>
      <c r="E44" s="773"/>
      <c r="F44" s="773"/>
      <c r="G44" s="773">
        <v>12845</v>
      </c>
      <c r="H44" s="736">
        <f t="shared" si="5"/>
        <v>-8280</v>
      </c>
      <c r="I44" s="737">
        <f t="shared" si="6"/>
        <v>-0.27600000000000002</v>
      </c>
      <c r="J44" s="745"/>
      <c r="K44" s="736">
        <f t="shared" si="7"/>
        <v>21720</v>
      </c>
      <c r="L44" s="737" t="e">
        <f t="shared" si="8"/>
        <v>#DIV/0!</v>
      </c>
      <c r="M44" s="606"/>
    </row>
    <row r="45" spans="1:14" x14ac:dyDescent="0.2">
      <c r="A45" s="772"/>
      <c r="B45" s="773" t="s">
        <v>897</v>
      </c>
      <c r="C45" s="773"/>
      <c r="D45" s="773"/>
      <c r="E45" s="773"/>
      <c r="F45" s="773"/>
      <c r="G45" s="773">
        <v>6800</v>
      </c>
      <c r="H45" s="736">
        <f t="shared" si="5"/>
        <v>-9900</v>
      </c>
      <c r="I45" s="737">
        <f t="shared" si="6"/>
        <v>-1</v>
      </c>
      <c r="J45" s="745"/>
      <c r="K45" s="736">
        <f t="shared" si="7"/>
        <v>0</v>
      </c>
      <c r="L45" s="737" t="e">
        <f t="shared" si="8"/>
        <v>#DIV/0!</v>
      </c>
      <c r="M45" s="606"/>
    </row>
    <row r="46" spans="1:14" x14ac:dyDescent="0.2">
      <c r="A46" s="772"/>
      <c r="B46" s="773" t="s">
        <v>898</v>
      </c>
      <c r="C46" s="773"/>
      <c r="D46" s="773"/>
      <c r="E46" s="773"/>
      <c r="F46" s="773"/>
      <c r="G46" s="773">
        <v>1344</v>
      </c>
      <c r="H46" s="736">
        <f t="shared" si="5"/>
        <v>20007</v>
      </c>
      <c r="I46" s="737" t="e">
        <f t="shared" si="6"/>
        <v>#DIV/0!</v>
      </c>
      <c r="J46" s="745"/>
      <c r="K46" s="736">
        <f t="shared" si="7"/>
        <v>20007</v>
      </c>
      <c r="L46" s="737" t="e">
        <f t="shared" si="8"/>
        <v>#DIV/0!</v>
      </c>
      <c r="M46" s="606"/>
    </row>
    <row r="47" spans="1:14" x14ac:dyDescent="0.2">
      <c r="A47" s="772"/>
      <c r="B47" s="773" t="s">
        <v>899</v>
      </c>
      <c r="C47" s="773"/>
      <c r="D47" s="773"/>
      <c r="E47" s="773"/>
      <c r="F47" s="773"/>
      <c r="G47" s="773">
        <v>1198</v>
      </c>
      <c r="H47" s="736">
        <f t="shared" si="5"/>
        <v>-14064</v>
      </c>
      <c r="I47" s="737">
        <f t="shared" si="6"/>
        <v>-0.56255999999999995</v>
      </c>
      <c r="J47" s="745"/>
      <c r="K47" s="736">
        <f t="shared" si="7"/>
        <v>10936</v>
      </c>
      <c r="L47" s="737" t="e">
        <f t="shared" si="8"/>
        <v>#DIV/0!</v>
      </c>
      <c r="M47" s="606"/>
    </row>
    <row r="48" spans="1:14" x14ac:dyDescent="0.2">
      <c r="A48" s="772"/>
      <c r="B48" s="773" t="s">
        <v>900</v>
      </c>
      <c r="C48" s="773"/>
      <c r="D48" s="773"/>
      <c r="E48" s="773"/>
      <c r="F48" s="773"/>
      <c r="G48" s="773">
        <v>8504</v>
      </c>
      <c r="H48" s="736">
        <f t="shared" si="5"/>
        <v>-10099</v>
      </c>
      <c r="I48" s="737">
        <f t="shared" si="6"/>
        <v>-0.28854285714285716</v>
      </c>
      <c r="J48" s="745"/>
      <c r="K48" s="736">
        <f t="shared" si="7"/>
        <v>24901</v>
      </c>
      <c r="L48" s="737" t="e">
        <f t="shared" si="8"/>
        <v>#DIV/0!</v>
      </c>
      <c r="M48" s="606"/>
    </row>
    <row r="49" spans="1:14" x14ac:dyDescent="0.2">
      <c r="A49" s="772"/>
      <c r="B49" s="773" t="s">
        <v>901</v>
      </c>
      <c r="C49" s="773"/>
      <c r="D49" s="773"/>
      <c r="E49" s="773"/>
      <c r="F49" s="773"/>
      <c r="G49" s="773">
        <v>2467</v>
      </c>
      <c r="H49" s="736">
        <f t="shared" si="5"/>
        <v>-14761</v>
      </c>
      <c r="I49" s="737">
        <f t="shared" si="6"/>
        <v>-0.36902499999999999</v>
      </c>
      <c r="J49" s="745"/>
      <c r="K49" s="736">
        <f t="shared" si="7"/>
        <v>25239</v>
      </c>
      <c r="L49" s="737" t="e">
        <f t="shared" si="8"/>
        <v>#DIV/0!</v>
      </c>
      <c r="M49" s="606"/>
    </row>
    <row r="50" spans="1:14" ht="15" customHeight="1" x14ac:dyDescent="0.2">
      <c r="A50" s="772"/>
      <c r="B50" s="773" t="s">
        <v>902</v>
      </c>
      <c r="C50" s="773"/>
      <c r="D50" s="773"/>
      <c r="E50" s="773"/>
      <c r="F50" s="773"/>
      <c r="G50" s="773">
        <v>6044</v>
      </c>
      <c r="H50" s="736">
        <f t="shared" si="5"/>
        <v>-90000</v>
      </c>
      <c r="I50" s="737">
        <f t="shared" si="6"/>
        <v>-1</v>
      </c>
      <c r="J50" s="745"/>
      <c r="K50" s="736">
        <f t="shared" si="7"/>
        <v>0</v>
      </c>
      <c r="L50" s="737" t="e">
        <f t="shared" si="8"/>
        <v>#DIV/0!</v>
      </c>
      <c r="M50" s="606"/>
    </row>
    <row r="51" spans="1:14" x14ac:dyDescent="0.2">
      <c r="A51" s="772"/>
      <c r="B51" s="773" t="s">
        <v>903</v>
      </c>
      <c r="C51" s="773"/>
      <c r="D51" s="773"/>
      <c r="E51" s="773"/>
      <c r="F51" s="773"/>
      <c r="G51" s="773">
        <v>1413</v>
      </c>
      <c r="H51" s="736">
        <f t="shared" si="5"/>
        <v>-20000</v>
      </c>
      <c r="I51" s="737">
        <f t="shared" si="6"/>
        <v>-1</v>
      </c>
      <c r="J51" s="745"/>
      <c r="K51" s="736">
        <f t="shared" si="7"/>
        <v>0</v>
      </c>
      <c r="L51" s="737" t="e">
        <f t="shared" si="8"/>
        <v>#DIV/0!</v>
      </c>
      <c r="M51" s="606"/>
    </row>
    <row r="52" spans="1:14" x14ac:dyDescent="0.2">
      <c r="A52" s="772"/>
      <c r="B52" s="773" t="s">
        <v>904</v>
      </c>
      <c r="C52" s="773"/>
      <c r="D52" s="773"/>
      <c r="E52" s="773"/>
      <c r="F52" s="773"/>
      <c r="G52" s="773">
        <v>2118</v>
      </c>
      <c r="H52" s="736">
        <f t="shared" si="5"/>
        <v>-1426</v>
      </c>
      <c r="I52" s="737">
        <f t="shared" si="6"/>
        <v>-0.57040000000000002</v>
      </c>
      <c r="J52" s="745"/>
      <c r="K52" s="736">
        <f t="shared" si="7"/>
        <v>1074</v>
      </c>
      <c r="L52" s="737" t="e">
        <f t="shared" si="8"/>
        <v>#DIV/0!</v>
      </c>
      <c r="M52" s="606"/>
    </row>
    <row r="53" spans="1:14" x14ac:dyDescent="0.2">
      <c r="A53" s="772"/>
      <c r="B53" s="773"/>
      <c r="C53" s="773"/>
      <c r="D53" s="773"/>
      <c r="E53" s="773"/>
      <c r="F53" s="773"/>
      <c r="G53" s="773"/>
      <c r="H53" s="736">
        <f t="shared" si="5"/>
        <v>0</v>
      </c>
      <c r="I53" s="737">
        <f t="shared" si="6"/>
        <v>0</v>
      </c>
      <c r="J53" s="745"/>
      <c r="K53" s="736">
        <f t="shared" si="7"/>
        <v>3000</v>
      </c>
      <c r="L53" s="737" t="e">
        <f t="shared" si="8"/>
        <v>#DIV/0!</v>
      </c>
      <c r="M53" s="606"/>
    </row>
    <row r="54" spans="1:14" x14ac:dyDescent="0.2">
      <c r="A54" s="772"/>
      <c r="B54" s="773"/>
      <c r="C54" s="773"/>
      <c r="D54" s="773"/>
      <c r="E54" s="773"/>
      <c r="F54" s="773"/>
      <c r="G54" s="773"/>
      <c r="H54" s="736">
        <f t="shared" si="5"/>
        <v>-2500</v>
      </c>
      <c r="I54" s="737">
        <f t="shared" si="6"/>
        <v>-1</v>
      </c>
      <c r="J54" s="745"/>
      <c r="K54" s="736">
        <f t="shared" si="7"/>
        <v>0</v>
      </c>
      <c r="L54" s="737" t="e">
        <f t="shared" si="8"/>
        <v>#DIV/0!</v>
      </c>
      <c r="M54" s="606"/>
    </row>
    <row r="55" spans="1:14" x14ac:dyDescent="0.2">
      <c r="A55" s="772"/>
      <c r="B55" s="773"/>
      <c r="C55" s="773"/>
      <c r="D55" s="773"/>
      <c r="E55" s="773"/>
      <c r="F55" s="773"/>
      <c r="G55" s="774"/>
      <c r="H55" s="736">
        <f t="shared" si="5"/>
        <v>-5000</v>
      </c>
      <c r="I55" s="737">
        <f t="shared" si="6"/>
        <v>-1</v>
      </c>
      <c r="J55" s="745"/>
      <c r="K55" s="736">
        <f t="shared" si="7"/>
        <v>0</v>
      </c>
      <c r="L55" s="737" t="e">
        <f t="shared" si="8"/>
        <v>#DIV/0!</v>
      </c>
      <c r="M55" s="606"/>
    </row>
    <row r="56" spans="1:14" x14ac:dyDescent="0.2">
      <c r="A56" s="772"/>
      <c r="B56" s="773"/>
      <c r="C56" s="773"/>
      <c r="D56" s="773"/>
      <c r="E56" s="773"/>
      <c r="F56" s="773"/>
      <c r="G56" s="773"/>
      <c r="H56" s="736">
        <f t="shared" si="5"/>
        <v>-198</v>
      </c>
      <c r="I56" s="737">
        <f t="shared" si="6"/>
        <v>-4.3999999999999997E-2</v>
      </c>
      <c r="J56" s="745"/>
      <c r="K56" s="736">
        <f t="shared" si="7"/>
        <v>4302</v>
      </c>
      <c r="L56" s="737" t="e">
        <f t="shared" si="8"/>
        <v>#DIV/0!</v>
      </c>
      <c r="M56" s="606"/>
    </row>
    <row r="57" spans="1:14" x14ac:dyDescent="0.2">
      <c r="A57" s="772"/>
      <c r="B57" s="773"/>
      <c r="C57" s="773"/>
      <c r="D57" s="773"/>
      <c r="E57" s="773"/>
      <c r="F57" s="773"/>
      <c r="G57" s="773"/>
      <c r="H57" s="736">
        <f t="shared" si="5"/>
        <v>-4000</v>
      </c>
      <c r="I57" s="737">
        <f t="shared" si="6"/>
        <v>-1</v>
      </c>
      <c r="J57" s="745"/>
      <c r="K57" s="736">
        <f t="shared" si="7"/>
        <v>0</v>
      </c>
      <c r="L57" s="737" t="e">
        <f t="shared" si="8"/>
        <v>#DIV/0!</v>
      </c>
      <c r="M57" s="606"/>
    </row>
    <row r="58" spans="1:14" x14ac:dyDescent="0.2">
      <c r="A58" s="772"/>
      <c r="B58" s="773"/>
      <c r="C58" s="773"/>
      <c r="D58" s="773"/>
      <c r="E58" s="773"/>
      <c r="F58" s="773"/>
      <c r="G58" s="773"/>
      <c r="H58" s="736">
        <f t="shared" si="5"/>
        <v>-1000</v>
      </c>
      <c r="I58" s="737">
        <f t="shared" si="6"/>
        <v>-1</v>
      </c>
      <c r="J58" s="745"/>
      <c r="K58" s="736">
        <f t="shared" si="7"/>
        <v>0</v>
      </c>
      <c r="L58" s="737" t="e">
        <f t="shared" si="8"/>
        <v>#DIV/0!</v>
      </c>
      <c r="M58" s="606"/>
    </row>
    <row r="59" spans="1:14" x14ac:dyDescent="0.2">
      <c r="A59" s="772"/>
      <c r="B59" s="773"/>
      <c r="C59" s="773"/>
      <c r="D59" s="773"/>
      <c r="E59" s="773"/>
      <c r="F59" s="773"/>
      <c r="G59" s="773"/>
      <c r="H59" s="736">
        <f t="shared" si="5"/>
        <v>138287</v>
      </c>
      <c r="I59" s="737">
        <f t="shared" si="6"/>
        <v>1.6959406426293844</v>
      </c>
      <c r="J59" s="745"/>
      <c r="K59" s="736">
        <f t="shared" si="7"/>
        <v>219827</v>
      </c>
      <c r="L59" s="737" t="e">
        <f t="shared" si="8"/>
        <v>#DIV/0!</v>
      </c>
      <c r="M59" s="606"/>
      <c r="N59" s="762"/>
    </row>
    <row r="60" spans="1:14" x14ac:dyDescent="0.2">
      <c r="A60" s="775"/>
      <c r="B60" s="776"/>
      <c r="C60" s="777"/>
      <c r="D60" s="778"/>
      <c r="E60" s="779"/>
      <c r="F60" s="778"/>
      <c r="G60" s="780"/>
      <c r="H60" s="736"/>
      <c r="I60" s="737"/>
      <c r="J60" s="745"/>
      <c r="K60" s="736"/>
      <c r="L60" s="737"/>
      <c r="M60" s="781"/>
    </row>
    <row r="61" spans="1:14" x14ac:dyDescent="0.2">
      <c r="A61" s="772"/>
      <c r="B61" s="773"/>
      <c r="C61" s="773"/>
      <c r="D61" s="773"/>
      <c r="E61" s="773"/>
      <c r="F61" s="773"/>
      <c r="G61" s="782"/>
      <c r="H61" s="736"/>
      <c r="I61" s="737"/>
      <c r="J61" s="745"/>
      <c r="K61" s="736"/>
      <c r="L61" s="737"/>
      <c r="M61" s="606"/>
    </row>
    <row r="62" spans="1:14" ht="22.5" x14ac:dyDescent="0.2">
      <c r="A62" s="746">
        <v>53120</v>
      </c>
      <c r="B62" s="783" t="s">
        <v>396</v>
      </c>
      <c r="C62" s="742"/>
      <c r="D62" s="743">
        <v>8000</v>
      </c>
      <c r="E62" s="744">
        <v>0</v>
      </c>
      <c r="F62" s="743">
        <f>F63</f>
        <v>8000</v>
      </c>
      <c r="G62" s="744">
        <v>8000</v>
      </c>
      <c r="H62" s="736">
        <f>G62-F62</f>
        <v>0</v>
      </c>
      <c r="I62" s="737">
        <f>H62/F62</f>
        <v>0</v>
      </c>
      <c r="J62" s="745"/>
      <c r="K62" s="736">
        <f>G62-E62</f>
        <v>8000</v>
      </c>
      <c r="L62" s="737" t="e">
        <f>K62/E62</f>
        <v>#DIV/0!</v>
      </c>
      <c r="M62" s="606"/>
    </row>
    <row r="63" spans="1:14" x14ac:dyDescent="0.2">
      <c r="A63" s="746"/>
      <c r="B63" s="783" t="s">
        <v>775</v>
      </c>
      <c r="C63" s="742"/>
      <c r="D63" s="743">
        <v>8000</v>
      </c>
      <c r="E63" s="744"/>
      <c r="F63" s="743">
        <v>8000</v>
      </c>
      <c r="G63" s="744">
        <v>8000</v>
      </c>
      <c r="H63" s="736">
        <f>G63-F63</f>
        <v>0</v>
      </c>
      <c r="I63" s="737">
        <f>H63/F63</f>
        <v>0</v>
      </c>
      <c r="J63" s="745"/>
      <c r="K63" s="736">
        <f>G63-E63</f>
        <v>8000</v>
      </c>
      <c r="L63" s="737" t="e">
        <f>K63/E63</f>
        <v>#DIV/0!</v>
      </c>
      <c r="M63" s="606"/>
    </row>
    <row r="64" spans="1:14" x14ac:dyDescent="0.2">
      <c r="A64" s="746"/>
      <c r="B64" s="783"/>
      <c r="C64" s="742"/>
      <c r="D64" s="743"/>
      <c r="E64" s="744"/>
      <c r="F64" s="743"/>
      <c r="G64" s="744"/>
      <c r="H64" s="736"/>
      <c r="I64" s="737"/>
      <c r="J64" s="745"/>
      <c r="K64" s="736"/>
      <c r="L64" s="737"/>
      <c r="M64" s="606"/>
    </row>
    <row r="65" spans="1:15" ht="12.75" x14ac:dyDescent="0.2">
      <c r="A65" s="746">
        <v>53200</v>
      </c>
      <c r="B65" s="747" t="s">
        <v>722</v>
      </c>
      <c r="C65" s="754">
        <v>26283</v>
      </c>
      <c r="D65" s="755">
        <v>0</v>
      </c>
      <c r="E65" s="748">
        <v>26283</v>
      </c>
      <c r="F65" s="755">
        <v>0</v>
      </c>
      <c r="G65" s="748">
        <v>0</v>
      </c>
      <c r="H65" s="736">
        <f>G65-F65</f>
        <v>0</v>
      </c>
      <c r="I65" s="737" t="e">
        <f>H65/F65</f>
        <v>#DIV/0!</v>
      </c>
      <c r="J65" s="745"/>
      <c r="K65" s="736">
        <f>G65-E65</f>
        <v>-26283</v>
      </c>
      <c r="L65" s="737">
        <f>K65/E65</f>
        <v>-1</v>
      </c>
      <c r="M65" s="606"/>
      <c r="N65" s="762"/>
    </row>
    <row r="66" spans="1:15" ht="12.75" x14ac:dyDescent="0.2">
      <c r="A66" s="746">
        <v>53300</v>
      </c>
      <c r="B66" s="747" t="s">
        <v>723</v>
      </c>
      <c r="C66" s="754">
        <v>64230</v>
      </c>
      <c r="D66" s="755">
        <v>90150</v>
      </c>
      <c r="E66" s="748">
        <v>64230</v>
      </c>
      <c r="F66" s="755">
        <v>90150</v>
      </c>
      <c r="G66" s="748">
        <v>75498</v>
      </c>
      <c r="H66" s="736">
        <f>G66-F66</f>
        <v>-14652</v>
      </c>
      <c r="I66" s="737">
        <f>H66/F66</f>
        <v>-0.16252911813643928</v>
      </c>
      <c r="J66" s="745"/>
      <c r="K66" s="736">
        <f>G66-E66</f>
        <v>11268</v>
      </c>
      <c r="L66" s="737">
        <f>K66/E66</f>
        <v>0.17543204110228866</v>
      </c>
      <c r="M66" s="606"/>
    </row>
    <row r="67" spans="1:15" x14ac:dyDescent="0.2">
      <c r="A67" s="746"/>
      <c r="B67" s="747" t="s">
        <v>776</v>
      </c>
      <c r="C67" s="742"/>
      <c r="D67" s="743">
        <v>4000</v>
      </c>
      <c r="E67" s="748"/>
      <c r="F67" s="743">
        <v>4000</v>
      </c>
      <c r="G67" s="773">
        <v>3260</v>
      </c>
      <c r="H67" s="736">
        <f t="shared" ref="H67:H94" si="9">G67-F67</f>
        <v>-740</v>
      </c>
      <c r="I67" s="737">
        <f t="shared" ref="I67:I73" si="10">H67/F67</f>
        <v>-0.185</v>
      </c>
      <c r="J67" s="745"/>
      <c r="K67" s="736">
        <f t="shared" ref="K67:K73" si="11">G67-E67</f>
        <v>3260</v>
      </c>
      <c r="L67" s="737" t="e">
        <f t="shared" ref="L67:L73" si="12">K67/E67</f>
        <v>#DIV/0!</v>
      </c>
      <c r="M67" s="748"/>
    </row>
    <row r="68" spans="1:15" x14ac:dyDescent="0.2">
      <c r="A68" s="746"/>
      <c r="B68" s="747" t="s">
        <v>777</v>
      </c>
      <c r="C68" s="742"/>
      <c r="D68" s="743">
        <v>450</v>
      </c>
      <c r="E68" s="748"/>
      <c r="F68" s="743">
        <v>450</v>
      </c>
      <c r="G68" s="773">
        <v>0</v>
      </c>
      <c r="H68" s="736">
        <f t="shared" si="9"/>
        <v>-450</v>
      </c>
      <c r="I68" s="737">
        <f t="shared" si="10"/>
        <v>-1</v>
      </c>
      <c r="J68" s="745"/>
      <c r="K68" s="736">
        <f t="shared" si="11"/>
        <v>0</v>
      </c>
      <c r="L68" s="737" t="e">
        <f t="shared" si="12"/>
        <v>#DIV/0!</v>
      </c>
      <c r="M68" s="748"/>
    </row>
    <row r="69" spans="1:15" ht="22.5" x14ac:dyDescent="0.2">
      <c r="A69" s="746"/>
      <c r="B69" s="747" t="s">
        <v>778</v>
      </c>
      <c r="C69" s="742"/>
      <c r="D69" s="743">
        <v>33900</v>
      </c>
      <c r="E69" s="748"/>
      <c r="F69" s="743">
        <v>33900</v>
      </c>
      <c r="G69" s="773">
        <v>56554</v>
      </c>
      <c r="H69" s="736">
        <f t="shared" si="9"/>
        <v>22654</v>
      </c>
      <c r="I69" s="737">
        <f t="shared" si="10"/>
        <v>0.66825958702064892</v>
      </c>
      <c r="J69" s="745"/>
      <c r="K69" s="736">
        <f t="shared" si="11"/>
        <v>56554</v>
      </c>
      <c r="L69" s="737" t="e">
        <f t="shared" si="12"/>
        <v>#DIV/0!</v>
      </c>
      <c r="M69" s="748"/>
    </row>
    <row r="70" spans="1:15" ht="30" customHeight="1" x14ac:dyDescent="0.2">
      <c r="A70" s="746"/>
      <c r="B70" s="747" t="s">
        <v>779</v>
      </c>
      <c r="C70" s="742"/>
      <c r="D70" s="743">
        <v>9900</v>
      </c>
      <c r="E70" s="748"/>
      <c r="F70" s="743">
        <v>9900</v>
      </c>
      <c r="G70" s="773">
        <v>3046</v>
      </c>
      <c r="H70" s="736">
        <f t="shared" si="9"/>
        <v>-6854</v>
      </c>
      <c r="I70" s="737">
        <f t="shared" si="10"/>
        <v>-0.69232323232323234</v>
      </c>
      <c r="J70" s="745"/>
      <c r="K70" s="736">
        <f t="shared" si="11"/>
        <v>3046</v>
      </c>
      <c r="L70" s="737" t="e">
        <f t="shared" si="12"/>
        <v>#DIV/0!</v>
      </c>
      <c r="M70" s="748"/>
    </row>
    <row r="71" spans="1:15" ht="22.5" x14ac:dyDescent="0.2">
      <c r="A71" s="746"/>
      <c r="B71" s="747" t="s">
        <v>780</v>
      </c>
      <c r="C71" s="742"/>
      <c r="D71" s="743">
        <v>41900</v>
      </c>
      <c r="E71" s="748"/>
      <c r="F71" s="743">
        <v>41900</v>
      </c>
      <c r="G71" s="773">
        <v>7260</v>
      </c>
      <c r="H71" s="736">
        <f t="shared" si="9"/>
        <v>-34640</v>
      </c>
      <c r="I71" s="737">
        <f t="shared" si="10"/>
        <v>-0.82673031026252985</v>
      </c>
      <c r="J71" s="745"/>
      <c r="K71" s="736">
        <f t="shared" si="11"/>
        <v>7260</v>
      </c>
      <c r="L71" s="737" t="e">
        <f t="shared" si="12"/>
        <v>#DIV/0!</v>
      </c>
      <c r="M71" s="748"/>
      <c r="O71" s="759"/>
    </row>
    <row r="72" spans="1:15" x14ac:dyDescent="0.2">
      <c r="A72" s="746"/>
      <c r="B72" s="747" t="s">
        <v>889</v>
      </c>
      <c r="C72" s="742"/>
      <c r="D72" s="743"/>
      <c r="E72" s="744"/>
      <c r="F72" s="743"/>
      <c r="G72" s="705">
        <v>2348</v>
      </c>
      <c r="H72" s="736">
        <f t="shared" si="9"/>
        <v>2348</v>
      </c>
      <c r="I72" s="737" t="e">
        <f t="shared" si="10"/>
        <v>#DIV/0!</v>
      </c>
      <c r="J72" s="745"/>
      <c r="K72" s="736">
        <f t="shared" si="11"/>
        <v>2348</v>
      </c>
      <c r="L72" s="737" t="e">
        <f t="shared" si="12"/>
        <v>#DIV/0!</v>
      </c>
      <c r="M72" s="606"/>
    </row>
    <row r="73" spans="1:15" x14ac:dyDescent="0.2">
      <c r="A73" s="746"/>
      <c r="B73" s="747" t="s">
        <v>890</v>
      </c>
      <c r="C73" s="742"/>
      <c r="D73" s="743"/>
      <c r="E73" s="779"/>
      <c r="F73" s="743"/>
      <c r="G73" s="705">
        <v>3030</v>
      </c>
      <c r="H73" s="736">
        <f t="shared" si="9"/>
        <v>3030</v>
      </c>
      <c r="I73" s="737" t="e">
        <f t="shared" si="10"/>
        <v>#DIV/0!</v>
      </c>
      <c r="J73" s="745"/>
      <c r="K73" s="736">
        <f t="shared" si="11"/>
        <v>3030</v>
      </c>
      <c r="L73" s="737" t="e">
        <f t="shared" si="12"/>
        <v>#DIV/0!</v>
      </c>
      <c r="M73" s="784"/>
    </row>
    <row r="74" spans="1:15" ht="24" x14ac:dyDescent="0.2">
      <c r="A74" s="746">
        <v>53400</v>
      </c>
      <c r="B74" s="747" t="s">
        <v>724</v>
      </c>
      <c r="C74" s="754">
        <v>11557</v>
      </c>
      <c r="D74" s="755">
        <v>67050</v>
      </c>
      <c r="E74" s="785">
        <v>11557</v>
      </c>
      <c r="F74" s="755">
        <f>F75+F76+F77</f>
        <v>67050</v>
      </c>
      <c r="G74" s="786">
        <f>G75+G76+G77+G78+G79+G80+G81+G82+G83+G84+G85+G86+G87</f>
        <v>100600.51</v>
      </c>
      <c r="H74" s="736">
        <f t="shared" si="9"/>
        <v>33550.509999999995</v>
      </c>
      <c r="I74" s="737">
        <f>H74/F74</f>
        <v>0.5003804623415361</v>
      </c>
      <c r="J74" s="745"/>
      <c r="K74" s="736">
        <f>M74-E74</f>
        <v>-11557</v>
      </c>
      <c r="L74" s="737">
        <f>K74/E74</f>
        <v>-1</v>
      </c>
      <c r="M74" s="785"/>
    </row>
    <row r="75" spans="1:15" x14ac:dyDescent="0.2">
      <c r="A75" s="746"/>
      <c r="B75" s="747" t="s">
        <v>781</v>
      </c>
      <c r="C75" s="742"/>
      <c r="D75" s="743">
        <v>300</v>
      </c>
      <c r="E75" s="785"/>
      <c r="F75" s="743">
        <v>300</v>
      </c>
      <c r="G75" s="744">
        <v>0</v>
      </c>
      <c r="H75" s="736">
        <f t="shared" si="9"/>
        <v>-300</v>
      </c>
      <c r="I75" s="737">
        <f t="shared" ref="I75:I87" si="13">H75/F75</f>
        <v>-1</v>
      </c>
      <c r="J75" s="745"/>
      <c r="K75" s="736">
        <f>M75-E75</f>
        <v>0</v>
      </c>
      <c r="L75" s="737" t="e">
        <f t="shared" ref="L75:L87" si="14">K75/E75</f>
        <v>#DIV/0!</v>
      </c>
      <c r="M75" s="606"/>
    </row>
    <row r="76" spans="1:15" x14ac:dyDescent="0.2">
      <c r="A76" s="746"/>
      <c r="B76" s="747" t="s">
        <v>782</v>
      </c>
      <c r="C76" s="742"/>
      <c r="D76" s="743">
        <v>58750</v>
      </c>
      <c r="E76" s="785"/>
      <c r="F76" s="743">
        <v>58750</v>
      </c>
      <c r="G76" s="779">
        <v>71088</v>
      </c>
      <c r="H76" s="736">
        <f t="shared" si="9"/>
        <v>12338</v>
      </c>
      <c r="I76" s="737">
        <f t="shared" si="13"/>
        <v>0.21000851063829787</v>
      </c>
      <c r="J76" s="745"/>
      <c r="K76" s="736">
        <f t="shared" ref="K76:K87" si="15">M76-E76</f>
        <v>0</v>
      </c>
      <c r="L76" s="737" t="e">
        <f t="shared" si="14"/>
        <v>#DIV/0!</v>
      </c>
      <c r="M76" s="606"/>
    </row>
    <row r="77" spans="1:15" x14ac:dyDescent="0.2">
      <c r="A77" s="746"/>
      <c r="B77" s="747" t="s">
        <v>783</v>
      </c>
      <c r="C77" s="742"/>
      <c r="D77" s="743">
        <v>8000</v>
      </c>
      <c r="E77" s="785"/>
      <c r="F77" s="743">
        <v>8000</v>
      </c>
      <c r="G77" s="779">
        <v>8712</v>
      </c>
      <c r="H77" s="736">
        <f t="shared" si="9"/>
        <v>712</v>
      </c>
      <c r="I77" s="737">
        <f t="shared" si="13"/>
        <v>8.8999999999999996E-2</v>
      </c>
      <c r="J77" s="745"/>
      <c r="K77" s="736">
        <f t="shared" si="15"/>
        <v>0</v>
      </c>
      <c r="L77" s="737" t="e">
        <f t="shared" si="14"/>
        <v>#DIV/0!</v>
      </c>
      <c r="M77" s="606"/>
    </row>
    <row r="78" spans="1:15" x14ac:dyDescent="0.2">
      <c r="A78" s="746"/>
      <c r="B78" s="747" t="s">
        <v>891</v>
      </c>
      <c r="C78" s="742"/>
      <c r="D78" s="743"/>
      <c r="E78" s="744"/>
      <c r="F78" s="743"/>
      <c r="G78" s="744">
        <v>5765</v>
      </c>
      <c r="H78" s="736">
        <f t="shared" si="9"/>
        <v>5765</v>
      </c>
      <c r="I78" s="737" t="e">
        <f t="shared" si="13"/>
        <v>#DIV/0!</v>
      </c>
      <c r="J78" s="745"/>
      <c r="K78" s="736">
        <f t="shared" si="15"/>
        <v>0</v>
      </c>
      <c r="L78" s="737" t="e">
        <f t="shared" si="14"/>
        <v>#DIV/0!</v>
      </c>
      <c r="M78" s="773"/>
    </row>
    <row r="79" spans="1:15" x14ac:dyDescent="0.2">
      <c r="A79" s="746"/>
      <c r="B79" s="747" t="s">
        <v>905</v>
      </c>
      <c r="C79" s="742"/>
      <c r="D79" s="743"/>
      <c r="E79" s="744"/>
      <c r="F79" s="743"/>
      <c r="G79" s="744">
        <v>6488</v>
      </c>
      <c r="H79" s="736">
        <f t="shared" si="9"/>
        <v>6488</v>
      </c>
      <c r="I79" s="737" t="e">
        <f t="shared" si="13"/>
        <v>#DIV/0!</v>
      </c>
      <c r="J79" s="745"/>
      <c r="K79" s="736">
        <f t="shared" si="15"/>
        <v>0</v>
      </c>
      <c r="L79" s="737" t="e">
        <f t="shared" si="14"/>
        <v>#DIV/0!</v>
      </c>
      <c r="M79" s="773"/>
    </row>
    <row r="80" spans="1:15" x14ac:dyDescent="0.2">
      <c r="A80" s="746"/>
      <c r="B80" s="747" t="s">
        <v>784</v>
      </c>
      <c r="C80" s="742"/>
      <c r="D80" s="743"/>
      <c r="E80" s="744"/>
      <c r="F80" s="743"/>
      <c r="G80" s="744">
        <v>766.24</v>
      </c>
      <c r="H80" s="736">
        <f t="shared" si="9"/>
        <v>766.24</v>
      </c>
      <c r="I80" s="737" t="e">
        <f t="shared" si="13"/>
        <v>#DIV/0!</v>
      </c>
      <c r="J80" s="745"/>
      <c r="K80" s="736">
        <f t="shared" si="15"/>
        <v>0</v>
      </c>
      <c r="L80" s="737" t="e">
        <f t="shared" si="14"/>
        <v>#DIV/0!</v>
      </c>
      <c r="M80" s="773"/>
    </row>
    <row r="81" spans="1:14" x14ac:dyDescent="0.2">
      <c r="A81" s="746"/>
      <c r="B81" s="747" t="s">
        <v>752</v>
      </c>
      <c r="C81" s="742"/>
      <c r="D81" s="743"/>
      <c r="E81" s="744"/>
      <c r="F81" s="743"/>
      <c r="G81" s="744">
        <v>2462.35</v>
      </c>
      <c r="H81" s="736">
        <f t="shared" si="9"/>
        <v>2462.35</v>
      </c>
      <c r="I81" s="737" t="e">
        <f t="shared" si="13"/>
        <v>#DIV/0!</v>
      </c>
      <c r="J81" s="745"/>
      <c r="K81" s="736">
        <f t="shared" si="15"/>
        <v>0</v>
      </c>
      <c r="L81" s="737" t="e">
        <f t="shared" si="14"/>
        <v>#DIV/0!</v>
      </c>
      <c r="M81" s="773"/>
    </row>
    <row r="82" spans="1:14" x14ac:dyDescent="0.2">
      <c r="A82" s="746"/>
      <c r="B82" s="747" t="s">
        <v>753</v>
      </c>
      <c r="C82" s="742"/>
      <c r="D82" s="743"/>
      <c r="E82" s="744"/>
      <c r="F82" s="743"/>
      <c r="G82" s="744">
        <v>1052.7</v>
      </c>
      <c r="H82" s="736">
        <f t="shared" si="9"/>
        <v>1052.7</v>
      </c>
      <c r="I82" s="737" t="e">
        <f t="shared" si="13"/>
        <v>#DIV/0!</v>
      </c>
      <c r="J82" s="745"/>
      <c r="K82" s="736">
        <f t="shared" si="15"/>
        <v>0</v>
      </c>
      <c r="L82" s="737" t="e">
        <f t="shared" si="14"/>
        <v>#DIV/0!</v>
      </c>
      <c r="M82" s="773"/>
    </row>
    <row r="83" spans="1:14" x14ac:dyDescent="0.2">
      <c r="A83" s="746"/>
      <c r="B83" s="747" t="s">
        <v>725</v>
      </c>
      <c r="C83" s="742"/>
      <c r="D83" s="743"/>
      <c r="E83" s="744"/>
      <c r="F83" s="743"/>
      <c r="G83" s="744">
        <v>1234.2</v>
      </c>
      <c r="H83" s="736">
        <f t="shared" si="9"/>
        <v>1234.2</v>
      </c>
      <c r="I83" s="737" t="e">
        <f t="shared" si="13"/>
        <v>#DIV/0!</v>
      </c>
      <c r="J83" s="745"/>
      <c r="K83" s="736">
        <f t="shared" si="15"/>
        <v>0</v>
      </c>
      <c r="L83" s="737" t="e">
        <f t="shared" si="14"/>
        <v>#DIV/0!</v>
      </c>
      <c r="M83" s="773"/>
    </row>
    <row r="84" spans="1:14" x14ac:dyDescent="0.2">
      <c r="A84" s="746"/>
      <c r="B84" s="747" t="s">
        <v>785</v>
      </c>
      <c r="C84" s="742"/>
      <c r="D84" s="743"/>
      <c r="E84" s="744"/>
      <c r="F84" s="743"/>
      <c r="G84" s="744">
        <v>1109.33</v>
      </c>
      <c r="H84" s="736">
        <f t="shared" si="9"/>
        <v>1109.33</v>
      </c>
      <c r="I84" s="737" t="e">
        <f t="shared" si="13"/>
        <v>#DIV/0!</v>
      </c>
      <c r="J84" s="745"/>
      <c r="K84" s="736">
        <f t="shared" si="15"/>
        <v>0</v>
      </c>
      <c r="L84" s="737" t="e">
        <f t="shared" si="14"/>
        <v>#DIV/0!</v>
      </c>
      <c r="M84" s="773"/>
    </row>
    <row r="85" spans="1:14" x14ac:dyDescent="0.2">
      <c r="A85" s="746"/>
      <c r="B85" s="747" t="s">
        <v>786</v>
      </c>
      <c r="C85" s="742"/>
      <c r="D85" s="743"/>
      <c r="E85" s="744"/>
      <c r="F85" s="743"/>
      <c r="G85" s="744">
        <v>240.79</v>
      </c>
      <c r="H85" s="736">
        <f t="shared" si="9"/>
        <v>240.79</v>
      </c>
      <c r="I85" s="737" t="e">
        <f t="shared" si="13"/>
        <v>#DIV/0!</v>
      </c>
      <c r="J85" s="745"/>
      <c r="K85" s="736">
        <f t="shared" si="15"/>
        <v>0</v>
      </c>
      <c r="L85" s="737" t="e">
        <f t="shared" si="14"/>
        <v>#DIV/0!</v>
      </c>
      <c r="M85" s="773"/>
    </row>
    <row r="86" spans="1:14" x14ac:dyDescent="0.2">
      <c r="A86" s="746"/>
      <c r="B86" s="747" t="s">
        <v>787</v>
      </c>
      <c r="C86" s="742"/>
      <c r="D86" s="743"/>
      <c r="E86" s="744"/>
      <c r="F86" s="743"/>
      <c r="G86" s="744">
        <v>1143.45</v>
      </c>
      <c r="H86" s="736">
        <f t="shared" si="9"/>
        <v>1143.45</v>
      </c>
      <c r="I86" s="737" t="e">
        <f t="shared" si="13"/>
        <v>#DIV/0!</v>
      </c>
      <c r="J86" s="745"/>
      <c r="K86" s="736">
        <f t="shared" si="15"/>
        <v>0</v>
      </c>
      <c r="L86" s="737" t="e">
        <f t="shared" si="14"/>
        <v>#DIV/0!</v>
      </c>
      <c r="M86" s="773"/>
    </row>
    <row r="87" spans="1:14" x14ac:dyDescent="0.2">
      <c r="A87" s="746"/>
      <c r="B87" s="747" t="s">
        <v>788</v>
      </c>
      <c r="C87" s="742"/>
      <c r="D87" s="743"/>
      <c r="E87" s="744"/>
      <c r="F87" s="743"/>
      <c r="G87" s="744">
        <v>538.45000000000005</v>
      </c>
      <c r="H87" s="736">
        <f t="shared" si="9"/>
        <v>538.45000000000005</v>
      </c>
      <c r="I87" s="737" t="e">
        <f t="shared" si="13"/>
        <v>#DIV/0!</v>
      </c>
      <c r="J87" s="745"/>
      <c r="K87" s="736">
        <f t="shared" si="15"/>
        <v>0</v>
      </c>
      <c r="L87" s="737" t="e">
        <f t="shared" si="14"/>
        <v>#DIV/0!</v>
      </c>
      <c r="M87" s="773"/>
    </row>
    <row r="88" spans="1:14" x14ac:dyDescent="0.2">
      <c r="A88" s="746"/>
      <c r="B88" s="747"/>
      <c r="C88" s="742"/>
      <c r="D88" s="743"/>
      <c r="E88" s="744"/>
      <c r="F88" s="743"/>
      <c r="G88" s="744"/>
      <c r="H88" s="736">
        <f t="shared" si="9"/>
        <v>0</v>
      </c>
      <c r="I88" s="737"/>
      <c r="J88" s="745"/>
      <c r="K88" s="736"/>
      <c r="L88" s="737"/>
      <c r="M88" s="606"/>
    </row>
    <row r="89" spans="1:14" ht="24" hidden="1" x14ac:dyDescent="0.2">
      <c r="A89" s="746">
        <v>53500</v>
      </c>
      <c r="B89" s="747" t="s">
        <v>726</v>
      </c>
      <c r="C89" s="754">
        <v>0</v>
      </c>
      <c r="D89" s="755">
        <v>0</v>
      </c>
      <c r="E89" s="748">
        <v>0</v>
      </c>
      <c r="F89" s="755">
        <v>0</v>
      </c>
      <c r="G89" s="748">
        <v>0</v>
      </c>
      <c r="H89" s="736">
        <f t="shared" si="9"/>
        <v>0</v>
      </c>
      <c r="I89" s="737" t="e">
        <f t="shared" ref="I89:I92" si="16">H89/F89</f>
        <v>#DIV/0!</v>
      </c>
      <c r="J89" s="745"/>
      <c r="K89" s="736">
        <f t="shared" ref="K89:K94" si="17">G89-E89</f>
        <v>0</v>
      </c>
      <c r="L89" s="737" t="e">
        <f t="shared" ref="L89:L94" si="18">K89/E89</f>
        <v>#DIV/0!</v>
      </c>
      <c r="M89" s="606"/>
    </row>
    <row r="90" spans="1:14" hidden="1" x14ac:dyDescent="0.2">
      <c r="A90" s="365"/>
      <c r="B90" s="366"/>
      <c r="C90" s="754"/>
      <c r="D90" s="743"/>
      <c r="E90" s="744"/>
      <c r="F90" s="743"/>
      <c r="G90" s="748"/>
      <c r="H90" s="736">
        <f t="shared" si="9"/>
        <v>0</v>
      </c>
      <c r="I90" s="737" t="e">
        <f t="shared" si="16"/>
        <v>#DIV/0!</v>
      </c>
      <c r="J90" s="745"/>
      <c r="K90" s="736">
        <f t="shared" si="17"/>
        <v>0</v>
      </c>
      <c r="L90" s="737" t="e">
        <f t="shared" si="18"/>
        <v>#DIV/0!</v>
      </c>
      <c r="M90" s="606"/>
    </row>
    <row r="91" spans="1:14" ht="24" hidden="1" x14ac:dyDescent="0.2">
      <c r="A91" s="750">
        <v>53600</v>
      </c>
      <c r="B91" s="751" t="s">
        <v>727</v>
      </c>
      <c r="C91" s="754">
        <v>0</v>
      </c>
      <c r="D91" s="755">
        <v>0</v>
      </c>
      <c r="E91" s="748">
        <v>0</v>
      </c>
      <c r="F91" s="755">
        <v>0</v>
      </c>
      <c r="G91" s="748">
        <v>0</v>
      </c>
      <c r="H91" s="736">
        <f t="shared" si="9"/>
        <v>0</v>
      </c>
      <c r="I91" s="737" t="e">
        <f t="shared" si="16"/>
        <v>#DIV/0!</v>
      </c>
      <c r="J91" s="745"/>
      <c r="K91" s="736">
        <f t="shared" si="17"/>
        <v>0</v>
      </c>
      <c r="L91" s="737" t="e">
        <f t="shared" si="18"/>
        <v>#DIV/0!</v>
      </c>
      <c r="M91" s="606"/>
    </row>
    <row r="92" spans="1:14" hidden="1" x14ac:dyDescent="0.2">
      <c r="A92" s="370"/>
      <c r="B92" s="371"/>
      <c r="C92" s="742"/>
      <c r="D92" s="743"/>
      <c r="E92" s="744"/>
      <c r="F92" s="743"/>
      <c r="G92" s="744"/>
      <c r="H92" s="736">
        <f t="shared" si="9"/>
        <v>0</v>
      </c>
      <c r="I92" s="737" t="e">
        <f t="shared" si="16"/>
        <v>#DIV/0!</v>
      </c>
      <c r="J92" s="745"/>
      <c r="K92" s="736">
        <f t="shared" si="17"/>
        <v>0</v>
      </c>
      <c r="L92" s="737" t="e">
        <f t="shared" si="18"/>
        <v>#DIV/0!</v>
      </c>
      <c r="M92" s="606"/>
    </row>
    <row r="93" spans="1:14" ht="67.5" x14ac:dyDescent="0.2">
      <c r="A93" s="345">
        <v>53000</v>
      </c>
      <c r="B93" s="344" t="s">
        <v>392</v>
      </c>
      <c r="C93" s="787">
        <f>C91+C89+C74+C66+C65+C18</f>
        <v>758998</v>
      </c>
      <c r="D93" s="787">
        <f>D91+D89+D74+D66+D65+D18</f>
        <v>532140</v>
      </c>
      <c r="E93" s="787">
        <f>E91+E89+E74+E66+E65+E18</f>
        <v>758998</v>
      </c>
      <c r="F93" s="787">
        <f>F91+F89+F74+F66+F65+F18</f>
        <v>532140</v>
      </c>
      <c r="G93" s="787">
        <f>G74+G66+G65+G18</f>
        <v>699037.51</v>
      </c>
      <c r="H93" s="736">
        <f t="shared" si="9"/>
        <v>166897.51</v>
      </c>
      <c r="I93" s="741">
        <f>H93/F93</f>
        <v>0.31363458864208671</v>
      </c>
      <c r="J93" s="494"/>
      <c r="K93" s="740">
        <f t="shared" si="17"/>
        <v>-59960.489999999991</v>
      </c>
      <c r="L93" s="741">
        <f t="shared" si="18"/>
        <v>-7.8999536230661999E-2</v>
      </c>
      <c r="M93" s="597" t="s">
        <v>907</v>
      </c>
      <c r="N93" s="759"/>
    </row>
    <row r="94" spans="1:14" ht="56.25" x14ac:dyDescent="0.2">
      <c r="A94" s="345">
        <v>50000</v>
      </c>
      <c r="B94" s="344" t="s">
        <v>393</v>
      </c>
      <c r="C94" s="788">
        <f>C93+C17+C4</f>
        <v>1033728</v>
      </c>
      <c r="D94" s="788">
        <f>D93+D17+D4</f>
        <v>532140</v>
      </c>
      <c r="E94" s="788">
        <f>E93+E17+E4</f>
        <v>1033728</v>
      </c>
      <c r="F94" s="788">
        <f>F93+F17+F4</f>
        <v>532140</v>
      </c>
      <c r="G94" s="788">
        <f>G93</f>
        <v>699037.51</v>
      </c>
      <c r="H94" s="736">
        <f t="shared" si="9"/>
        <v>166897.51</v>
      </c>
      <c r="I94" s="741">
        <f>H94/F94</f>
        <v>0.31363458864208671</v>
      </c>
      <c r="J94" s="494"/>
      <c r="K94" s="740">
        <f t="shared" si="17"/>
        <v>-334690.49</v>
      </c>
      <c r="L94" s="741">
        <f t="shared" si="18"/>
        <v>-0.32377036319031699</v>
      </c>
      <c r="M94" s="597" t="s">
        <v>908</v>
      </c>
    </row>
  </sheetData>
  <pageMargins left="0.70866141732283472" right="0.70866141732283472" top="0.86614173228346458" bottom="0.74803149606299213" header="0.31496062992125984" footer="0.31496062992125984"/>
  <pageSetup paperSize="9" scale="57" fitToHeight="0" orientation="portrait" r:id="rId1"/>
  <headerFooter>
    <oddHeader xml:space="preserve">&amp;C&amp;"Arial,Bold"
Ieguldījumu tāme&amp;R4.pielikums
 </oddHeader>
    <oddFooter>&amp;L&amp;F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J58"/>
  <sheetViews>
    <sheetView topLeftCell="A20" zoomScale="120" zoomScaleNormal="120" workbookViewId="0">
      <selection activeCell="H47" sqref="H47:I47"/>
    </sheetView>
  </sheetViews>
  <sheetFormatPr defaultRowHeight="12.75" x14ac:dyDescent="0.2"/>
  <cols>
    <col min="1" max="1" width="9.140625" style="142"/>
    <col min="2" max="2" width="21" style="142" bestFit="1" customWidth="1"/>
    <col min="3" max="7" width="9.140625" style="142"/>
    <col min="8" max="8" width="10.85546875" style="142" customWidth="1"/>
    <col min="9" max="16384" width="9.140625" style="142"/>
  </cols>
  <sheetData>
    <row r="1" spans="1:8" ht="33.75" x14ac:dyDescent="0.2">
      <c r="A1" s="391" t="s">
        <v>0</v>
      </c>
      <c r="B1" s="391" t="s">
        <v>551</v>
      </c>
      <c r="C1" s="375" t="s">
        <v>728</v>
      </c>
      <c r="D1" s="390" t="s">
        <v>729</v>
      </c>
      <c r="E1" s="390" t="s">
        <v>730</v>
      </c>
      <c r="F1" s="390" t="s">
        <v>731</v>
      </c>
      <c r="G1" s="390" t="s">
        <v>732</v>
      </c>
    </row>
    <row r="2" spans="1:8" x14ac:dyDescent="0.2">
      <c r="A2" s="384" t="s">
        <v>550</v>
      </c>
      <c r="B2" s="389" t="s">
        <v>549</v>
      </c>
      <c r="C2" s="388"/>
      <c r="D2" s="388"/>
      <c r="E2" s="388"/>
      <c r="F2" s="388"/>
      <c r="G2" s="388"/>
    </row>
    <row r="3" spans="1:8" x14ac:dyDescent="0.2">
      <c r="A3" s="374">
        <v>45000</v>
      </c>
      <c r="B3" s="401" t="s">
        <v>548</v>
      </c>
      <c r="C3" s="376">
        <v>5692349</v>
      </c>
      <c r="D3" s="376">
        <v>5571719</v>
      </c>
      <c r="E3" s="376">
        <f>E4+E5+E7+E8</f>
        <v>5609851</v>
      </c>
      <c r="F3" s="376">
        <f>F4+F5+F7+F8</f>
        <v>5770144</v>
      </c>
      <c r="G3" s="376">
        <f>G4+G5+G7+G8</f>
        <v>6231583</v>
      </c>
    </row>
    <row r="4" spans="1:8" x14ac:dyDescent="0.2">
      <c r="A4" s="373">
        <v>45100</v>
      </c>
      <c r="B4" s="393" t="s">
        <v>547</v>
      </c>
      <c r="C4" s="385">
        <v>3947044</v>
      </c>
      <c r="D4" s="385">
        <v>3947044</v>
      </c>
      <c r="E4" s="385">
        <v>3947044</v>
      </c>
      <c r="F4" s="385">
        <v>3947044</v>
      </c>
      <c r="G4" s="382">
        <v>3947044</v>
      </c>
    </row>
    <row r="5" spans="1:8" x14ac:dyDescent="0.2">
      <c r="A5" s="373">
        <v>45200</v>
      </c>
      <c r="B5" s="393" t="s">
        <v>546</v>
      </c>
      <c r="C5" s="385">
        <v>2376217</v>
      </c>
      <c r="D5" s="385">
        <v>2376217</v>
      </c>
      <c r="E5" s="385">
        <v>2376217</v>
      </c>
      <c r="F5" s="385">
        <v>2376217</v>
      </c>
      <c r="G5" s="382">
        <v>2317378</v>
      </c>
    </row>
    <row r="6" spans="1:8" x14ac:dyDescent="0.2">
      <c r="A6" s="372">
        <v>45300</v>
      </c>
      <c r="B6" s="387" t="s">
        <v>545</v>
      </c>
      <c r="C6" s="396"/>
      <c r="D6" s="386"/>
      <c r="E6" s="386"/>
      <c r="F6" s="386"/>
      <c r="G6" s="386"/>
    </row>
    <row r="7" spans="1:8" ht="22.5" x14ac:dyDescent="0.2">
      <c r="A7" s="373">
        <v>45310</v>
      </c>
      <c r="B7" s="393" t="s">
        <v>544</v>
      </c>
      <c r="C7" s="385">
        <v>-828428</v>
      </c>
      <c r="D7" s="385">
        <v>-630912</v>
      </c>
      <c r="E7" s="385">
        <v>-630912</v>
      </c>
      <c r="F7" s="385">
        <v>-630912</v>
      </c>
      <c r="G7" s="382">
        <v>-630912</v>
      </c>
    </row>
    <row r="8" spans="1:8" ht="22.5" x14ac:dyDescent="0.2">
      <c r="A8" s="373">
        <v>45320</v>
      </c>
      <c r="B8" s="393" t="s">
        <v>543</v>
      </c>
      <c r="C8" s="385">
        <v>197516</v>
      </c>
      <c r="D8" s="385">
        <v>-120630</v>
      </c>
      <c r="E8" s="385">
        <v>-82498</v>
      </c>
      <c r="F8" s="385">
        <v>77795</v>
      </c>
      <c r="G8" s="392">
        <v>598073</v>
      </c>
    </row>
    <row r="9" spans="1:8" x14ac:dyDescent="0.2">
      <c r="A9" s="374">
        <v>46000</v>
      </c>
      <c r="B9" s="401" t="s">
        <v>542</v>
      </c>
      <c r="C9" s="381">
        <v>51394</v>
      </c>
      <c r="D9" s="381">
        <v>51394</v>
      </c>
      <c r="E9" s="381">
        <v>58327</v>
      </c>
      <c r="F9" s="381">
        <v>58327</v>
      </c>
      <c r="G9" s="381">
        <v>58230</v>
      </c>
    </row>
    <row r="10" spans="1:8" x14ac:dyDescent="0.2">
      <c r="A10" s="374">
        <v>47000</v>
      </c>
      <c r="B10" s="401" t="s">
        <v>541</v>
      </c>
      <c r="C10" s="381">
        <v>6088022</v>
      </c>
      <c r="D10" s="381">
        <v>6749788</v>
      </c>
      <c r="E10" s="381">
        <f>E11+E17</f>
        <v>6599058</v>
      </c>
      <c r="F10" s="381">
        <f>F11+F17</f>
        <v>6647039</v>
      </c>
      <c r="G10" s="381">
        <f>G11+G17</f>
        <v>7758242</v>
      </c>
    </row>
    <row r="11" spans="1:8" x14ac:dyDescent="0.2">
      <c r="A11" s="374">
        <v>47100</v>
      </c>
      <c r="B11" s="401" t="s">
        <v>540</v>
      </c>
      <c r="C11" s="376">
        <v>4841841</v>
      </c>
      <c r="D11" s="376">
        <v>4856956</v>
      </c>
      <c r="E11" s="376">
        <f>E15</f>
        <v>4872073</v>
      </c>
      <c r="F11" s="376">
        <f>F15</f>
        <v>4872073</v>
      </c>
      <c r="G11" s="376">
        <f>G15</f>
        <v>5859113</v>
      </c>
      <c r="H11" s="685"/>
    </row>
    <row r="12" spans="1:8" ht="22.5" hidden="1" x14ac:dyDescent="0.2">
      <c r="A12" s="373">
        <v>47110</v>
      </c>
      <c r="B12" s="393" t="s">
        <v>536</v>
      </c>
      <c r="C12" s="397"/>
      <c r="D12" s="382"/>
      <c r="E12" s="382"/>
      <c r="F12" s="382"/>
      <c r="G12" s="382"/>
    </row>
    <row r="13" spans="1:8" ht="22.5" hidden="1" x14ac:dyDescent="0.2">
      <c r="A13" s="373">
        <v>47120</v>
      </c>
      <c r="B13" s="393" t="s">
        <v>539</v>
      </c>
      <c r="C13" s="397"/>
      <c r="D13" s="382"/>
      <c r="E13" s="382"/>
      <c r="F13" s="382"/>
      <c r="G13" s="382"/>
    </row>
    <row r="14" spans="1:8" hidden="1" x14ac:dyDescent="0.2">
      <c r="A14" s="373">
        <v>47130</v>
      </c>
      <c r="B14" s="393" t="s">
        <v>535</v>
      </c>
      <c r="C14" s="397"/>
      <c r="D14" s="382"/>
      <c r="E14" s="382"/>
      <c r="F14" s="382"/>
      <c r="G14" s="382"/>
    </row>
    <row r="15" spans="1:8" x14ac:dyDescent="0.2">
      <c r="A15" s="373">
        <v>47140</v>
      </c>
      <c r="B15" s="393" t="s">
        <v>530</v>
      </c>
      <c r="C15" s="382">
        <v>4841841</v>
      </c>
      <c r="D15" s="382">
        <v>4856956</v>
      </c>
      <c r="E15" s="382">
        <v>4872073</v>
      </c>
      <c r="F15" s="382">
        <v>4872073</v>
      </c>
      <c r="G15" s="382">
        <v>5859113</v>
      </c>
    </row>
    <row r="16" spans="1:8" x14ac:dyDescent="0.2">
      <c r="A16" s="373">
        <v>47150</v>
      </c>
      <c r="B16" s="393" t="s">
        <v>538</v>
      </c>
      <c r="C16" s="397"/>
      <c r="D16" s="382"/>
      <c r="E16" s="382"/>
      <c r="F16" s="382"/>
      <c r="G16" s="382"/>
    </row>
    <row r="17" spans="1:8" x14ac:dyDescent="0.2">
      <c r="A17" s="374">
        <v>47200</v>
      </c>
      <c r="B17" s="401" t="s">
        <v>537</v>
      </c>
      <c r="C17" s="376">
        <v>1246181</v>
      </c>
      <c r="D17" s="376">
        <v>1892832</v>
      </c>
      <c r="E17" s="376">
        <f>E20+E21+E22+E23+E24+E25</f>
        <v>1726985</v>
      </c>
      <c r="F17" s="376">
        <f>F20+F21+F22+F23+F24+F25</f>
        <v>1774966</v>
      </c>
      <c r="G17" s="376">
        <f>G20+G21+G22+G23+G24+G25</f>
        <v>1899129</v>
      </c>
      <c r="H17" s="685"/>
    </row>
    <row r="18" spans="1:8" ht="22.5" hidden="1" x14ac:dyDescent="0.2">
      <c r="A18" s="373">
        <v>47210</v>
      </c>
      <c r="B18" s="393" t="s">
        <v>536</v>
      </c>
      <c r="C18" s="395"/>
      <c r="D18" s="385"/>
      <c r="E18" s="385"/>
      <c r="F18" s="385"/>
      <c r="G18" s="382"/>
    </row>
    <row r="19" spans="1:8" hidden="1" x14ac:dyDescent="0.2">
      <c r="A19" s="373">
        <v>47220</v>
      </c>
      <c r="B19" s="393" t="s">
        <v>535</v>
      </c>
      <c r="C19" s="395"/>
      <c r="D19" s="385"/>
      <c r="E19" s="385"/>
      <c r="F19" s="385"/>
      <c r="G19" s="382"/>
    </row>
    <row r="20" spans="1:8" ht="22.5" x14ac:dyDescent="0.2">
      <c r="A20" s="373">
        <v>47230</v>
      </c>
      <c r="B20" s="393" t="s">
        <v>534</v>
      </c>
      <c r="C20" s="385">
        <v>13155</v>
      </c>
      <c r="D20" s="385">
        <v>9839</v>
      </c>
      <c r="E20" s="385">
        <v>9393</v>
      </c>
      <c r="F20" s="385">
        <v>291628</v>
      </c>
      <c r="G20" s="382">
        <v>9401</v>
      </c>
    </row>
    <row r="21" spans="1:8" ht="22.5" x14ac:dyDescent="0.2">
      <c r="A21" s="373">
        <v>47240</v>
      </c>
      <c r="B21" s="393" t="s">
        <v>533</v>
      </c>
      <c r="C21" s="385">
        <v>152902</v>
      </c>
      <c r="D21" s="385">
        <v>504482</v>
      </c>
      <c r="E21" s="385">
        <v>447260</v>
      </c>
      <c r="F21" s="385">
        <v>260201</v>
      </c>
      <c r="G21" s="382">
        <v>124677</v>
      </c>
    </row>
    <row r="22" spans="1:8" ht="22.5" x14ac:dyDescent="0.2">
      <c r="A22" s="373">
        <v>47250</v>
      </c>
      <c r="B22" s="393" t="s">
        <v>532</v>
      </c>
      <c r="C22" s="385">
        <v>348267</v>
      </c>
      <c r="D22" s="385">
        <v>368440</v>
      </c>
      <c r="E22" s="385">
        <v>377233</v>
      </c>
      <c r="F22" s="385">
        <v>339713</v>
      </c>
      <c r="G22" s="382">
        <v>404977</v>
      </c>
    </row>
    <row r="23" spans="1:8" x14ac:dyDescent="0.2">
      <c r="A23" s="373">
        <v>47260</v>
      </c>
      <c r="B23" s="393" t="s">
        <v>531</v>
      </c>
      <c r="C23" s="385">
        <v>76654</v>
      </c>
      <c r="D23" s="385">
        <v>425379</v>
      </c>
      <c r="E23" s="385">
        <v>366446</v>
      </c>
      <c r="F23" s="385">
        <v>403977</v>
      </c>
      <c r="G23" s="382">
        <v>466913</v>
      </c>
    </row>
    <row r="24" spans="1:8" x14ac:dyDescent="0.2">
      <c r="A24" s="373">
        <v>47280</v>
      </c>
      <c r="B24" s="393" t="s">
        <v>530</v>
      </c>
      <c r="C24" s="385">
        <v>188827</v>
      </c>
      <c r="D24" s="385">
        <v>141620</v>
      </c>
      <c r="E24" s="385">
        <v>94413</v>
      </c>
      <c r="F24" s="385">
        <v>47207</v>
      </c>
      <c r="G24" s="382">
        <v>166602</v>
      </c>
    </row>
    <row r="25" spans="1:8" x14ac:dyDescent="0.2">
      <c r="A25" s="373">
        <v>47290</v>
      </c>
      <c r="B25" s="393" t="s">
        <v>529</v>
      </c>
      <c r="C25" s="385">
        <v>466376</v>
      </c>
      <c r="D25" s="385">
        <v>443072</v>
      </c>
      <c r="E25" s="385">
        <v>432240</v>
      </c>
      <c r="F25" s="385">
        <v>432240</v>
      </c>
      <c r="G25" s="382">
        <v>726559</v>
      </c>
    </row>
    <row r="26" spans="1:8" ht="22.5" x14ac:dyDescent="0.2">
      <c r="A26" s="374">
        <v>48000</v>
      </c>
      <c r="B26" s="401" t="s">
        <v>528</v>
      </c>
      <c r="C26" s="376">
        <v>11831765</v>
      </c>
      <c r="D26" s="376">
        <v>12372901</v>
      </c>
      <c r="E26" s="376">
        <f>E10+E9+E3</f>
        <v>12267236</v>
      </c>
      <c r="F26" s="376">
        <f>F10+F9+F3</f>
        <v>12475510</v>
      </c>
      <c r="G26" s="376">
        <f>G10+G9+G3</f>
        <v>14048055</v>
      </c>
    </row>
    <row r="27" spans="1:8" x14ac:dyDescent="0.2">
      <c r="A27" s="384"/>
      <c r="B27" s="383"/>
      <c r="C27" s="398"/>
      <c r="D27" s="379"/>
      <c r="E27" s="379"/>
      <c r="F27" s="379"/>
      <c r="G27" s="379"/>
    </row>
    <row r="28" spans="1:8" x14ac:dyDescent="0.2">
      <c r="A28" s="374">
        <v>49000</v>
      </c>
      <c r="B28" s="401" t="s">
        <v>527</v>
      </c>
      <c r="C28" s="376">
        <v>10476396</v>
      </c>
      <c r="D28" s="376">
        <v>10443408</v>
      </c>
      <c r="E28" s="376">
        <f>E29+E32</f>
        <v>10388995</v>
      </c>
      <c r="F28" s="376">
        <f>F29+F32</f>
        <v>10385600</v>
      </c>
      <c r="G28" s="376">
        <f>G29+G32</f>
        <v>10425701</v>
      </c>
    </row>
    <row r="29" spans="1:8" x14ac:dyDescent="0.2">
      <c r="A29" s="374">
        <v>49100</v>
      </c>
      <c r="B29" s="401" t="s">
        <v>526</v>
      </c>
      <c r="C29" s="376">
        <v>70575</v>
      </c>
      <c r="D29" s="376">
        <v>67443</v>
      </c>
      <c r="E29" s="376">
        <f>E30</f>
        <v>63567</v>
      </c>
      <c r="F29" s="376">
        <f>F30</f>
        <v>58751</v>
      </c>
      <c r="G29" s="376">
        <f>G30</f>
        <v>52533</v>
      </c>
    </row>
    <row r="30" spans="1:8" x14ac:dyDescent="0.2">
      <c r="A30" s="373">
        <v>49110</v>
      </c>
      <c r="B30" s="393" t="s">
        <v>525</v>
      </c>
      <c r="C30" s="382">
        <v>70575</v>
      </c>
      <c r="D30" s="382">
        <v>67443</v>
      </c>
      <c r="E30" s="382">
        <v>63567</v>
      </c>
      <c r="F30" s="382">
        <v>58751</v>
      </c>
      <c r="G30" s="382">
        <v>52533</v>
      </c>
    </row>
    <row r="31" spans="1:8" ht="22.5" hidden="1" x14ac:dyDescent="0.2">
      <c r="A31" s="373">
        <v>49120</v>
      </c>
      <c r="B31" s="393" t="s">
        <v>524</v>
      </c>
      <c r="C31" s="397"/>
      <c r="D31" s="382"/>
      <c r="E31" s="382"/>
      <c r="F31" s="382"/>
      <c r="G31" s="382"/>
    </row>
    <row r="32" spans="1:8" x14ac:dyDescent="0.2">
      <c r="A32" s="374">
        <v>49200</v>
      </c>
      <c r="B32" s="401" t="s">
        <v>523</v>
      </c>
      <c r="C32" s="376">
        <v>10405821</v>
      </c>
      <c r="D32" s="376">
        <v>10375965</v>
      </c>
      <c r="E32" s="376">
        <f>E33+E34+E35+E36</f>
        <v>10325428</v>
      </c>
      <c r="F32" s="376">
        <f>F33+F34+F35+F36</f>
        <v>10326849</v>
      </c>
      <c r="G32" s="376">
        <f>G33+G34+G35+G36</f>
        <v>10373168</v>
      </c>
    </row>
    <row r="33" spans="1:10" ht="22.5" x14ac:dyDescent="0.2">
      <c r="A33" s="373">
        <v>49210</v>
      </c>
      <c r="B33" s="393" t="s">
        <v>522</v>
      </c>
      <c r="C33" s="382">
        <v>7775274</v>
      </c>
      <c r="D33" s="382">
        <v>7756160</v>
      </c>
      <c r="E33" s="382">
        <v>7735426</v>
      </c>
      <c r="F33" s="382">
        <v>7713479</v>
      </c>
      <c r="G33" s="382">
        <v>7691822</v>
      </c>
    </row>
    <row r="34" spans="1:10" x14ac:dyDescent="0.2">
      <c r="A34" s="373">
        <v>49220</v>
      </c>
      <c r="B34" s="393" t="s">
        <v>521</v>
      </c>
      <c r="C34" s="382">
        <v>1845940</v>
      </c>
      <c r="D34" s="382">
        <v>1802490</v>
      </c>
      <c r="E34" s="382">
        <v>1750897</v>
      </c>
      <c r="F34" s="382">
        <v>1724380</v>
      </c>
      <c r="G34" s="382">
        <v>1834144</v>
      </c>
    </row>
    <row r="35" spans="1:10" ht="22.5" x14ac:dyDescent="0.2">
      <c r="A35" s="373">
        <v>49230</v>
      </c>
      <c r="B35" s="393" t="s">
        <v>520</v>
      </c>
      <c r="C35" s="382">
        <v>750836</v>
      </c>
      <c r="D35" s="382">
        <v>765875</v>
      </c>
      <c r="E35" s="382">
        <v>740074</v>
      </c>
      <c r="F35" s="382">
        <v>787563</v>
      </c>
      <c r="G35" s="382">
        <v>745775</v>
      </c>
    </row>
    <row r="36" spans="1:10" ht="22.5" x14ac:dyDescent="0.2">
      <c r="A36" s="373">
        <v>49240</v>
      </c>
      <c r="B36" s="393" t="s">
        <v>519</v>
      </c>
      <c r="C36" s="382">
        <v>33771</v>
      </c>
      <c r="D36" s="382">
        <v>51440</v>
      </c>
      <c r="E36" s="382">
        <v>99031</v>
      </c>
      <c r="F36" s="382">
        <v>101427</v>
      </c>
      <c r="G36" s="382">
        <v>101427</v>
      </c>
    </row>
    <row r="37" spans="1:10" ht="22.5" hidden="1" x14ac:dyDescent="0.2">
      <c r="A37" s="373">
        <v>49250</v>
      </c>
      <c r="B37" s="393" t="s">
        <v>518</v>
      </c>
      <c r="C37" s="397"/>
      <c r="D37" s="382"/>
      <c r="E37" s="382"/>
      <c r="F37" s="382"/>
      <c r="G37" s="382"/>
    </row>
    <row r="38" spans="1:10" ht="22.5" hidden="1" x14ac:dyDescent="0.2">
      <c r="A38" s="373">
        <v>49260</v>
      </c>
      <c r="B38" s="393" t="s">
        <v>517</v>
      </c>
      <c r="C38" s="397"/>
      <c r="D38" s="382"/>
      <c r="E38" s="382"/>
      <c r="F38" s="382"/>
      <c r="G38" s="382"/>
    </row>
    <row r="39" spans="1:10" hidden="1" x14ac:dyDescent="0.2">
      <c r="A39" s="374">
        <v>49300</v>
      </c>
      <c r="B39" s="401" t="s">
        <v>516</v>
      </c>
      <c r="C39" s="376">
        <v>0</v>
      </c>
      <c r="D39" s="376">
        <v>0</v>
      </c>
      <c r="E39" s="376"/>
      <c r="F39" s="376"/>
      <c r="G39" s="376"/>
    </row>
    <row r="40" spans="1:10" ht="22.5" hidden="1" x14ac:dyDescent="0.2">
      <c r="A40" s="475">
        <v>49310</v>
      </c>
      <c r="B40" s="393" t="s">
        <v>515</v>
      </c>
      <c r="C40" s="382"/>
      <c r="D40" s="382"/>
      <c r="E40" s="382"/>
      <c r="F40" s="382"/>
      <c r="G40" s="382"/>
    </row>
    <row r="41" spans="1:10" ht="22.5" hidden="1" x14ac:dyDescent="0.2">
      <c r="A41" s="475">
        <v>49320</v>
      </c>
      <c r="B41" s="393" t="s">
        <v>514</v>
      </c>
      <c r="C41" s="382"/>
      <c r="D41" s="382"/>
      <c r="E41" s="382"/>
      <c r="F41" s="382"/>
      <c r="G41" s="382"/>
    </row>
    <row r="42" spans="1:10" x14ac:dyDescent="0.2">
      <c r="A42" s="374">
        <v>50000</v>
      </c>
      <c r="B42" s="401" t="s">
        <v>513</v>
      </c>
      <c r="C42" s="376">
        <v>1355369</v>
      </c>
      <c r="D42" s="376">
        <v>1929493</v>
      </c>
      <c r="E42" s="376">
        <f>E43+E47</f>
        <v>900206</v>
      </c>
      <c r="F42" s="376">
        <f>F43+F47+F53</f>
        <v>2089910</v>
      </c>
      <c r="G42" s="376">
        <f>G43+G47+G53</f>
        <v>3622354</v>
      </c>
    </row>
    <row r="43" spans="1:10" x14ac:dyDescent="0.2">
      <c r="A43" s="374">
        <v>50100</v>
      </c>
      <c r="B43" s="401" t="s">
        <v>512</v>
      </c>
      <c r="C43" s="376">
        <v>93190</v>
      </c>
      <c r="D43" s="376">
        <v>97218</v>
      </c>
      <c r="E43" s="376">
        <f>E44+E46</f>
        <v>99468</v>
      </c>
      <c r="F43" s="376">
        <f>F44+F46</f>
        <v>106266</v>
      </c>
      <c r="G43" s="376">
        <f>G44+G46</f>
        <v>103836</v>
      </c>
    </row>
    <row r="44" spans="1:10" ht="22.5" x14ac:dyDescent="0.2">
      <c r="A44" s="373">
        <v>50110</v>
      </c>
      <c r="B44" s="393" t="s">
        <v>511</v>
      </c>
      <c r="C44" s="382">
        <v>92850</v>
      </c>
      <c r="D44" s="382">
        <v>97218</v>
      </c>
      <c r="E44" s="382">
        <v>99069</v>
      </c>
      <c r="F44" s="382">
        <v>106148</v>
      </c>
      <c r="G44" s="382">
        <v>102234</v>
      </c>
    </row>
    <row r="45" spans="1:10" ht="22.5" hidden="1" x14ac:dyDescent="0.2">
      <c r="A45" s="373">
        <v>50120</v>
      </c>
      <c r="B45" s="393" t="s">
        <v>510</v>
      </c>
      <c r="C45" s="397"/>
      <c r="D45" s="382"/>
      <c r="E45" s="382"/>
      <c r="F45" s="382"/>
      <c r="G45" s="382"/>
    </row>
    <row r="46" spans="1:10" ht="22.5" x14ac:dyDescent="0.2">
      <c r="A46" s="373">
        <v>50130</v>
      </c>
      <c r="B46" s="393" t="s">
        <v>509</v>
      </c>
      <c r="C46" s="382">
        <v>340</v>
      </c>
      <c r="D46" s="382">
        <v>0</v>
      </c>
      <c r="E46" s="382">
        <v>399</v>
      </c>
      <c r="F46" s="392">
        <v>118</v>
      </c>
      <c r="G46" s="382">
        <v>1602</v>
      </c>
    </row>
    <row r="47" spans="1:10" x14ac:dyDescent="0.2">
      <c r="A47" s="374">
        <v>50200</v>
      </c>
      <c r="B47" s="401" t="s">
        <v>508</v>
      </c>
      <c r="C47" s="376">
        <v>684325</v>
      </c>
      <c r="D47" s="376">
        <v>762699</v>
      </c>
      <c r="E47" s="376">
        <f>E48+E50+E51</f>
        <v>800738</v>
      </c>
      <c r="F47" s="376">
        <f>F48+F50+F51</f>
        <v>755962</v>
      </c>
      <c r="G47" s="376">
        <f>G48+G50+G51</f>
        <v>866368</v>
      </c>
      <c r="H47" s="685"/>
      <c r="J47" s="685"/>
    </row>
    <row r="48" spans="1:10" x14ac:dyDescent="0.2">
      <c r="A48" s="373">
        <v>50210</v>
      </c>
      <c r="B48" s="393" t="s">
        <v>507</v>
      </c>
      <c r="C48" s="382">
        <v>666744</v>
      </c>
      <c r="D48" s="392">
        <v>698004</v>
      </c>
      <c r="E48" s="392">
        <v>756465</v>
      </c>
      <c r="F48" s="392">
        <v>726620</v>
      </c>
      <c r="G48" s="382">
        <v>852315</v>
      </c>
    </row>
    <row r="49" spans="1:7" hidden="1" x14ac:dyDescent="0.2">
      <c r="A49" s="373">
        <v>50220</v>
      </c>
      <c r="B49" s="393" t="s">
        <v>506</v>
      </c>
      <c r="C49" s="382"/>
      <c r="D49" s="382"/>
      <c r="E49" s="382"/>
      <c r="F49" s="382"/>
      <c r="G49" s="382"/>
    </row>
    <row r="50" spans="1:7" x14ac:dyDescent="0.2">
      <c r="A50" s="373">
        <v>50230</v>
      </c>
      <c r="B50" s="393" t="s">
        <v>505</v>
      </c>
      <c r="C50" s="382">
        <v>849</v>
      </c>
      <c r="D50" s="382">
        <v>864</v>
      </c>
      <c r="E50" s="382">
        <v>866</v>
      </c>
      <c r="F50" s="382">
        <v>888</v>
      </c>
      <c r="G50" s="382">
        <v>888</v>
      </c>
    </row>
    <row r="51" spans="1:7" x14ac:dyDescent="0.2">
      <c r="A51" s="373">
        <v>50240</v>
      </c>
      <c r="B51" s="393" t="s">
        <v>504</v>
      </c>
      <c r="C51" s="382">
        <v>16732</v>
      </c>
      <c r="D51" s="382">
        <v>63831</v>
      </c>
      <c r="E51" s="382">
        <v>43407</v>
      </c>
      <c r="F51" s="382">
        <v>28454</v>
      </c>
      <c r="G51" s="382">
        <v>13165</v>
      </c>
    </row>
    <row r="52" spans="1:7" x14ac:dyDescent="0.2">
      <c r="A52" s="373">
        <v>50250</v>
      </c>
      <c r="B52" s="393" t="s">
        <v>503</v>
      </c>
      <c r="C52" s="382"/>
      <c r="D52" s="382"/>
      <c r="E52" s="382"/>
      <c r="F52" s="382"/>
      <c r="G52" s="382"/>
    </row>
    <row r="53" spans="1:7" x14ac:dyDescent="0.2">
      <c r="A53" s="374">
        <v>50300</v>
      </c>
      <c r="B53" s="401" t="s">
        <v>502</v>
      </c>
      <c r="C53" s="381">
        <v>577854</v>
      </c>
      <c r="D53" s="381">
        <v>1069576</v>
      </c>
      <c r="E53" s="381">
        <v>978035</v>
      </c>
      <c r="F53" s="381">
        <v>1227682</v>
      </c>
      <c r="G53" s="381">
        <v>2652150</v>
      </c>
    </row>
    <row r="54" spans="1:7" ht="22.5" x14ac:dyDescent="0.2">
      <c r="A54" s="374">
        <v>51000</v>
      </c>
      <c r="B54" s="401" t="s">
        <v>501</v>
      </c>
      <c r="C54" s="376">
        <v>11831765</v>
      </c>
      <c r="D54" s="376">
        <v>12372901</v>
      </c>
      <c r="E54" s="376">
        <f>E28+E42+E53</f>
        <v>12267236</v>
      </c>
      <c r="F54" s="376">
        <f>F42+F28</f>
        <v>12475510</v>
      </c>
      <c r="G54" s="376">
        <f>G42+G28+G150</f>
        <v>14048055</v>
      </c>
    </row>
    <row r="55" spans="1:7" x14ac:dyDescent="0.2">
      <c r="A55" s="373"/>
      <c r="B55" s="380"/>
      <c r="C55" s="398"/>
      <c r="D55" s="379"/>
      <c r="E55" s="379"/>
      <c r="F55" s="379"/>
      <c r="G55" s="379"/>
    </row>
    <row r="56" spans="1:7" ht="22.5" x14ac:dyDescent="0.2">
      <c r="A56" s="374" t="s">
        <v>408</v>
      </c>
      <c r="B56" s="401" t="s">
        <v>500</v>
      </c>
      <c r="C56" s="394"/>
      <c r="D56" s="376"/>
      <c r="E56" s="376"/>
      <c r="F56" s="376"/>
      <c r="G56" s="376"/>
    </row>
    <row r="57" spans="1:7" ht="22.5" x14ac:dyDescent="0.2">
      <c r="A57" s="374">
        <v>21000</v>
      </c>
      <c r="B57" s="378" t="s">
        <v>499</v>
      </c>
      <c r="C57" s="376">
        <v>4841841</v>
      </c>
      <c r="D57" s="376">
        <v>4856956</v>
      </c>
      <c r="E57" s="376">
        <f>E11</f>
        <v>4872073</v>
      </c>
      <c r="F57" s="376">
        <f>F11</f>
        <v>4872073</v>
      </c>
      <c r="G57" s="376">
        <f>G11</f>
        <v>5859113</v>
      </c>
    </row>
    <row r="58" spans="1:7" x14ac:dyDescent="0.2">
      <c r="A58" s="374">
        <v>22000</v>
      </c>
      <c r="B58" s="377" t="s">
        <v>498</v>
      </c>
      <c r="C58" s="376">
        <v>1246181</v>
      </c>
      <c r="D58" s="376">
        <v>1892832</v>
      </c>
      <c r="E58" s="376">
        <f>E17</f>
        <v>1726985</v>
      </c>
      <c r="F58" s="376">
        <f>F17</f>
        <v>1774966</v>
      </c>
      <c r="G58" s="376">
        <f>G17</f>
        <v>1899129</v>
      </c>
    </row>
  </sheetData>
  <pageMargins left="0.70866141732283472" right="0.70866141732283472" top="0.86614173228346458" bottom="0.74803149606299213" header="0.31496062992125984" footer="0.31496062992125984"/>
  <pageSetup paperSize="9" fitToHeight="2" orientation="portrait" r:id="rId1"/>
  <headerFooter>
    <oddHeader>&amp;C&amp;"Arial,Bold"
Bilance&amp;R5.pielikums</oddHeader>
    <oddFooter>&amp;L&amp;F   &amp;A&amp;R&amp;P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53"/>
  <sheetViews>
    <sheetView zoomScale="110" zoomScaleNormal="110" workbookViewId="0">
      <selection activeCell="C3" sqref="C3:C29"/>
    </sheetView>
  </sheetViews>
  <sheetFormatPr defaultRowHeight="11.25" x14ac:dyDescent="0.2"/>
  <cols>
    <col min="1" max="1" width="6.85546875" style="181" customWidth="1"/>
    <col min="2" max="2" width="42.42578125" style="181" bestFit="1" customWidth="1"/>
    <col min="3" max="4" width="9.28515625" style="181" bestFit="1" customWidth="1"/>
    <col min="5" max="5" width="9.85546875" style="181" bestFit="1" customWidth="1"/>
    <col min="6" max="6" width="31.140625" style="181" bestFit="1" customWidth="1"/>
    <col min="7" max="16384" width="9.140625" style="181"/>
  </cols>
  <sheetData>
    <row r="1" spans="1:6" ht="67.5" x14ac:dyDescent="0.2">
      <c r="A1" s="544" t="s">
        <v>601</v>
      </c>
      <c r="B1" s="545" t="s">
        <v>793</v>
      </c>
      <c r="C1" s="648" t="s">
        <v>794</v>
      </c>
      <c r="D1" s="545" t="s">
        <v>795</v>
      </c>
      <c r="E1" s="546" t="s">
        <v>796</v>
      </c>
      <c r="F1" s="545" t="s">
        <v>595</v>
      </c>
    </row>
    <row r="2" spans="1:6" x14ac:dyDescent="0.2">
      <c r="A2" s="547" t="s">
        <v>594</v>
      </c>
      <c r="B2" s="548" t="s">
        <v>507</v>
      </c>
      <c r="C2" s="442">
        <v>852315</v>
      </c>
      <c r="D2" s="649"/>
      <c r="E2" s="549"/>
      <c r="F2" s="550"/>
    </row>
    <row r="3" spans="1:6" x14ac:dyDescent="0.2">
      <c r="A3" s="551" t="s">
        <v>607</v>
      </c>
      <c r="B3" s="452" t="s">
        <v>698</v>
      </c>
      <c r="C3" s="462">
        <v>606541</v>
      </c>
      <c r="D3" s="452"/>
      <c r="E3" s="452"/>
      <c r="F3" s="554" t="s">
        <v>797</v>
      </c>
    </row>
    <row r="4" spans="1:6" x14ac:dyDescent="0.2">
      <c r="A4" s="551" t="s">
        <v>593</v>
      </c>
      <c r="B4" s="452" t="s">
        <v>798</v>
      </c>
      <c r="C4" s="462">
        <v>64249</v>
      </c>
      <c r="D4" s="552">
        <v>32049</v>
      </c>
      <c r="E4" s="650">
        <v>43539</v>
      </c>
      <c r="F4" s="554" t="s">
        <v>909</v>
      </c>
    </row>
    <row r="5" spans="1:6" x14ac:dyDescent="0.2">
      <c r="A5" s="551" t="s">
        <v>590</v>
      </c>
      <c r="B5" s="452" t="s">
        <v>800</v>
      </c>
      <c r="C5" s="462">
        <v>26788</v>
      </c>
      <c r="D5" s="552">
        <v>12741</v>
      </c>
      <c r="E5" s="650">
        <v>43723</v>
      </c>
      <c r="F5" s="554" t="s">
        <v>909</v>
      </c>
    </row>
    <row r="6" spans="1:6" x14ac:dyDescent="0.2">
      <c r="A6" s="551" t="s">
        <v>553</v>
      </c>
      <c r="B6" s="452" t="s">
        <v>698</v>
      </c>
      <c r="C6" s="462">
        <v>17566</v>
      </c>
      <c r="D6" s="552"/>
      <c r="E6" s="452"/>
      <c r="F6" s="554" t="s">
        <v>799</v>
      </c>
    </row>
    <row r="7" spans="1:6" x14ac:dyDescent="0.2">
      <c r="A7" s="555"/>
      <c r="B7" s="452" t="s">
        <v>801</v>
      </c>
      <c r="C7" s="462">
        <v>15998</v>
      </c>
      <c r="D7" s="552">
        <v>10232</v>
      </c>
      <c r="E7" s="650">
        <v>43769</v>
      </c>
      <c r="F7" s="554" t="s">
        <v>802</v>
      </c>
    </row>
    <row r="8" spans="1:6" x14ac:dyDescent="0.2">
      <c r="A8" s="555"/>
      <c r="B8" s="452" t="s">
        <v>811</v>
      </c>
      <c r="C8" s="462">
        <v>11462</v>
      </c>
      <c r="D8" s="552"/>
      <c r="E8" s="452"/>
      <c r="F8" s="651" t="s">
        <v>910</v>
      </c>
    </row>
    <row r="9" spans="1:6" x14ac:dyDescent="0.2">
      <c r="A9" s="555"/>
      <c r="B9" s="452" t="s">
        <v>804</v>
      </c>
      <c r="C9" s="462">
        <v>7076</v>
      </c>
      <c r="D9" s="552">
        <v>2646</v>
      </c>
      <c r="E9" s="650">
        <v>43623</v>
      </c>
      <c r="F9" s="554" t="s">
        <v>802</v>
      </c>
    </row>
    <row r="10" spans="1:6" x14ac:dyDescent="0.2">
      <c r="A10" s="555"/>
      <c r="B10" s="452" t="s">
        <v>809</v>
      </c>
      <c r="C10" s="462">
        <v>6711</v>
      </c>
      <c r="D10" s="552">
        <v>3253</v>
      </c>
      <c r="E10" s="650">
        <v>43814</v>
      </c>
      <c r="F10" s="554" t="s">
        <v>909</v>
      </c>
    </row>
    <row r="11" spans="1:6" x14ac:dyDescent="0.2">
      <c r="A11" s="555"/>
      <c r="B11" s="452" t="s">
        <v>803</v>
      </c>
      <c r="C11" s="462">
        <v>5867</v>
      </c>
      <c r="D11" s="552">
        <v>5347</v>
      </c>
      <c r="E11" s="650">
        <v>43698</v>
      </c>
      <c r="F11" s="554" t="s">
        <v>802</v>
      </c>
    </row>
    <row r="12" spans="1:6" x14ac:dyDescent="0.2">
      <c r="A12" s="555"/>
      <c r="B12" s="452" t="s">
        <v>805</v>
      </c>
      <c r="C12" s="462">
        <v>5647</v>
      </c>
      <c r="D12" s="552"/>
      <c r="E12" s="452"/>
      <c r="F12" s="554" t="s">
        <v>909</v>
      </c>
    </row>
    <row r="13" spans="1:6" x14ac:dyDescent="0.2">
      <c r="A13" s="555"/>
      <c r="B13" s="452" t="s">
        <v>814</v>
      </c>
      <c r="C13" s="462">
        <v>5307</v>
      </c>
      <c r="D13" s="552">
        <v>32</v>
      </c>
      <c r="E13" s="650">
        <v>43826</v>
      </c>
      <c r="F13" s="554" t="s">
        <v>909</v>
      </c>
    </row>
    <row r="14" spans="1:6" x14ac:dyDescent="0.2">
      <c r="A14" s="555"/>
      <c r="B14" s="452" t="s">
        <v>807</v>
      </c>
      <c r="C14" s="462">
        <v>3738</v>
      </c>
      <c r="D14" s="552">
        <v>2012</v>
      </c>
      <c r="E14" s="650">
        <v>42566</v>
      </c>
      <c r="F14" s="554" t="s">
        <v>802</v>
      </c>
    </row>
    <row r="15" spans="1:6" x14ac:dyDescent="0.2">
      <c r="A15" s="555"/>
      <c r="B15" s="452" t="s">
        <v>806</v>
      </c>
      <c r="C15" s="462">
        <v>3078</v>
      </c>
      <c r="D15" s="552">
        <v>1500</v>
      </c>
      <c r="E15" s="650">
        <v>43812</v>
      </c>
      <c r="F15" s="554" t="s">
        <v>802</v>
      </c>
    </row>
    <row r="16" spans="1:6" x14ac:dyDescent="0.2">
      <c r="A16" s="555"/>
      <c r="B16" s="452" t="s">
        <v>810</v>
      </c>
      <c r="C16" s="462">
        <v>2808</v>
      </c>
      <c r="D16" s="552">
        <v>2808</v>
      </c>
      <c r="E16" s="650">
        <v>42323</v>
      </c>
      <c r="F16" s="554" t="s">
        <v>909</v>
      </c>
    </row>
    <row r="17" spans="1:6" x14ac:dyDescent="0.2">
      <c r="A17" s="555"/>
      <c r="B17" s="452" t="s">
        <v>911</v>
      </c>
      <c r="C17" s="462">
        <v>2704</v>
      </c>
      <c r="D17" s="552"/>
      <c r="E17" s="452"/>
      <c r="F17" s="554" t="s">
        <v>802</v>
      </c>
    </row>
    <row r="18" spans="1:6" x14ac:dyDescent="0.2">
      <c r="A18" s="555"/>
      <c r="B18" s="452" t="s">
        <v>812</v>
      </c>
      <c r="C18" s="462">
        <v>2520</v>
      </c>
      <c r="D18" s="552">
        <v>2520</v>
      </c>
      <c r="E18" s="650">
        <v>43115</v>
      </c>
      <c r="F18" s="554" t="s">
        <v>909</v>
      </c>
    </row>
    <row r="19" spans="1:6" x14ac:dyDescent="0.2">
      <c r="A19" s="555"/>
      <c r="B19" s="452" t="s">
        <v>808</v>
      </c>
      <c r="C19" s="462">
        <v>2436</v>
      </c>
      <c r="D19" s="552"/>
      <c r="E19" s="452"/>
      <c r="F19" s="554" t="s">
        <v>802</v>
      </c>
    </row>
    <row r="20" spans="1:6" x14ac:dyDescent="0.2">
      <c r="A20" s="555"/>
      <c r="B20" s="452" t="s">
        <v>815</v>
      </c>
      <c r="C20" s="462">
        <v>1723</v>
      </c>
      <c r="D20" s="552"/>
      <c r="E20" s="452"/>
      <c r="F20" s="554" t="s">
        <v>802</v>
      </c>
    </row>
    <row r="21" spans="1:6" x14ac:dyDescent="0.2">
      <c r="A21" s="555"/>
      <c r="B21" s="452" t="s">
        <v>912</v>
      </c>
      <c r="C21" s="462">
        <v>1592</v>
      </c>
      <c r="D21" s="552">
        <v>1592</v>
      </c>
      <c r="E21" s="650">
        <v>43661</v>
      </c>
      <c r="F21" s="554" t="s">
        <v>802</v>
      </c>
    </row>
    <row r="22" spans="1:6" x14ac:dyDescent="0.2">
      <c r="A22" s="555"/>
      <c r="B22" s="452" t="s">
        <v>813</v>
      </c>
      <c r="C22" s="462">
        <v>1446</v>
      </c>
      <c r="D22" s="552"/>
      <c r="E22" s="452"/>
      <c r="F22" s="554" t="s">
        <v>802</v>
      </c>
    </row>
    <row r="23" spans="1:6" x14ac:dyDescent="0.2">
      <c r="A23" s="555"/>
      <c r="B23" s="452" t="s">
        <v>816</v>
      </c>
      <c r="C23" s="462">
        <v>1343</v>
      </c>
      <c r="D23" s="552">
        <v>1343</v>
      </c>
      <c r="E23" s="650">
        <v>43495</v>
      </c>
      <c r="F23" s="554" t="s">
        <v>802</v>
      </c>
    </row>
    <row r="24" spans="1:6" x14ac:dyDescent="0.2">
      <c r="A24" s="555"/>
      <c r="B24" s="452" t="s">
        <v>913</v>
      </c>
      <c r="C24" s="462">
        <v>1273</v>
      </c>
      <c r="D24" s="552"/>
      <c r="E24" s="452"/>
      <c r="F24" s="554" t="s">
        <v>802</v>
      </c>
    </row>
    <row r="25" spans="1:6" x14ac:dyDescent="0.2">
      <c r="A25" s="555"/>
      <c r="B25" s="452" t="s">
        <v>817</v>
      </c>
      <c r="C25" s="462">
        <v>1257</v>
      </c>
      <c r="D25" s="552"/>
      <c r="E25" s="452"/>
      <c r="F25" s="554" t="s">
        <v>909</v>
      </c>
    </row>
    <row r="26" spans="1:6" x14ac:dyDescent="0.2">
      <c r="A26" s="555"/>
      <c r="B26" s="452" t="s">
        <v>670</v>
      </c>
      <c r="C26" s="462">
        <v>1235</v>
      </c>
      <c r="D26" s="552"/>
      <c r="E26" s="452"/>
      <c r="F26" s="554" t="s">
        <v>909</v>
      </c>
    </row>
    <row r="27" spans="1:6" x14ac:dyDescent="0.2">
      <c r="A27" s="555"/>
      <c r="B27" s="452" t="s">
        <v>914</v>
      </c>
      <c r="C27" s="462">
        <v>1047</v>
      </c>
      <c r="D27" s="552">
        <v>1047</v>
      </c>
      <c r="E27" s="650">
        <v>43795</v>
      </c>
      <c r="F27" s="554" t="s">
        <v>802</v>
      </c>
    </row>
    <row r="28" spans="1:6" x14ac:dyDescent="0.2">
      <c r="A28" s="555"/>
      <c r="B28" s="452" t="s">
        <v>818</v>
      </c>
      <c r="C28" s="462">
        <v>1003</v>
      </c>
      <c r="D28" s="552">
        <v>1003</v>
      </c>
      <c r="E28" s="650">
        <v>43830</v>
      </c>
      <c r="F28" s="554" t="s">
        <v>802</v>
      </c>
    </row>
    <row r="29" spans="1:6" x14ac:dyDescent="0.2">
      <c r="A29" s="555"/>
      <c r="B29" s="402" t="s">
        <v>819</v>
      </c>
      <c r="C29" s="656">
        <v>49900</v>
      </c>
      <c r="D29" s="452"/>
      <c r="E29" s="553"/>
      <c r="F29" s="554"/>
    </row>
    <row r="30" spans="1:6" x14ac:dyDescent="0.2">
      <c r="A30" s="555"/>
      <c r="B30" s="556"/>
      <c r="C30" s="556"/>
      <c r="D30" s="557"/>
      <c r="E30" s="553"/>
    </row>
    <row r="31" spans="1:6" x14ac:dyDescent="0.2">
      <c r="A31" s="551"/>
      <c r="D31" s="558"/>
      <c r="E31" s="553"/>
      <c r="F31" s="186"/>
    </row>
    <row r="32" spans="1:6" x14ac:dyDescent="0.2">
      <c r="A32" s="547" t="s">
        <v>578</v>
      </c>
      <c r="B32" s="548" t="s">
        <v>506</v>
      </c>
      <c r="C32" s="442">
        <v>0</v>
      </c>
      <c r="D32" s="559"/>
      <c r="E32" s="560"/>
      <c r="F32" s="550"/>
    </row>
    <row r="33" spans="1:6" x14ac:dyDescent="0.2">
      <c r="A33" s="561" t="s">
        <v>577</v>
      </c>
      <c r="B33" s="393" t="s">
        <v>552</v>
      </c>
      <c r="C33" s="652"/>
      <c r="D33" s="562"/>
      <c r="E33" s="563"/>
      <c r="F33" s="564"/>
    </row>
    <row r="34" spans="1:6" x14ac:dyDescent="0.2">
      <c r="A34" s="561" t="s">
        <v>574</v>
      </c>
      <c r="B34" s="393" t="s">
        <v>552</v>
      </c>
      <c r="C34" s="652"/>
      <c r="D34" s="562"/>
      <c r="E34" s="563"/>
      <c r="F34" s="564"/>
    </row>
    <row r="35" spans="1:6" x14ac:dyDescent="0.2">
      <c r="A35" s="561" t="s">
        <v>553</v>
      </c>
      <c r="B35" s="393" t="s">
        <v>552</v>
      </c>
      <c r="C35" s="652"/>
      <c r="D35" s="562"/>
      <c r="E35" s="563"/>
      <c r="F35" s="564"/>
    </row>
    <row r="36" spans="1:6" x14ac:dyDescent="0.2">
      <c r="A36" s="547" t="s">
        <v>820</v>
      </c>
      <c r="B36" s="548" t="s">
        <v>505</v>
      </c>
      <c r="C36" s="442">
        <v>888</v>
      </c>
      <c r="D36" s="559"/>
      <c r="E36" s="560"/>
      <c r="F36" s="550"/>
    </row>
    <row r="37" spans="1:6" x14ac:dyDescent="0.2">
      <c r="A37" s="561" t="s">
        <v>606</v>
      </c>
      <c r="B37" s="393" t="s">
        <v>821</v>
      </c>
      <c r="C37" s="444">
        <v>300</v>
      </c>
      <c r="D37" s="562"/>
      <c r="E37" s="566"/>
      <c r="F37" s="564" t="s">
        <v>822</v>
      </c>
    </row>
    <row r="38" spans="1:6" x14ac:dyDescent="0.2">
      <c r="A38" s="561" t="s">
        <v>605</v>
      </c>
      <c r="B38" s="393" t="s">
        <v>823</v>
      </c>
      <c r="C38" s="444">
        <v>516.78</v>
      </c>
      <c r="D38" s="562"/>
      <c r="E38" s="566"/>
      <c r="F38" s="564" t="s">
        <v>824</v>
      </c>
    </row>
    <row r="39" spans="1:6" x14ac:dyDescent="0.2">
      <c r="A39" s="561"/>
      <c r="B39" s="393" t="s">
        <v>825</v>
      </c>
      <c r="C39" s="657">
        <v>71.22</v>
      </c>
      <c r="D39" s="562"/>
      <c r="E39" s="566"/>
      <c r="F39" s="564"/>
    </row>
    <row r="40" spans="1:6" x14ac:dyDescent="0.2">
      <c r="A40" s="547" t="s">
        <v>826</v>
      </c>
      <c r="B40" s="548" t="s">
        <v>504</v>
      </c>
      <c r="C40" s="442">
        <v>13165</v>
      </c>
      <c r="D40" s="559"/>
      <c r="E40" s="560"/>
      <c r="F40" s="550"/>
    </row>
    <row r="41" spans="1:6" x14ac:dyDescent="0.2">
      <c r="A41" s="561" t="s">
        <v>604</v>
      </c>
      <c r="B41" s="653" t="s">
        <v>829</v>
      </c>
      <c r="C41" s="655">
        <v>4446</v>
      </c>
      <c r="D41" s="562"/>
      <c r="E41" s="566"/>
      <c r="F41" s="564" t="s">
        <v>915</v>
      </c>
    </row>
    <row r="42" spans="1:6" x14ac:dyDescent="0.2">
      <c r="A42" s="561" t="s">
        <v>603</v>
      </c>
      <c r="B42" s="653" t="s">
        <v>827</v>
      </c>
      <c r="C42" s="655">
        <v>4373</v>
      </c>
      <c r="D42" s="562"/>
      <c r="E42" s="566"/>
      <c r="F42" s="564" t="s">
        <v>828</v>
      </c>
    </row>
    <row r="43" spans="1:6" x14ac:dyDescent="0.2">
      <c r="A43" s="561" t="s">
        <v>648</v>
      </c>
      <c r="B43" s="653" t="s">
        <v>916</v>
      </c>
      <c r="C43" s="655">
        <v>2500</v>
      </c>
      <c r="D43" s="562"/>
      <c r="E43" s="566"/>
      <c r="F43" s="564" t="s">
        <v>917</v>
      </c>
    </row>
    <row r="44" spans="1:6" x14ac:dyDescent="0.2">
      <c r="A44" s="561" t="s">
        <v>553</v>
      </c>
      <c r="B44" s="452" t="s">
        <v>830</v>
      </c>
      <c r="C44" s="552">
        <v>1846</v>
      </c>
      <c r="D44" s="562"/>
      <c r="E44" s="566"/>
      <c r="F44" s="564"/>
    </row>
    <row r="45" spans="1:6" x14ac:dyDescent="0.2">
      <c r="A45" s="547" t="s">
        <v>831</v>
      </c>
      <c r="B45" s="548" t="s">
        <v>503</v>
      </c>
      <c r="C45" s="658">
        <v>0</v>
      </c>
      <c r="D45" s="559"/>
      <c r="E45" s="560"/>
      <c r="F45" s="550"/>
    </row>
    <row r="46" spans="1:6" x14ac:dyDescent="0.2">
      <c r="A46" s="561" t="s">
        <v>602</v>
      </c>
      <c r="B46" s="393" t="s">
        <v>552</v>
      </c>
      <c r="C46" s="539"/>
      <c r="D46" s="562"/>
      <c r="E46" s="566"/>
      <c r="F46" s="564"/>
    </row>
    <row r="47" spans="1:6" x14ac:dyDescent="0.2">
      <c r="A47" s="561" t="s">
        <v>832</v>
      </c>
      <c r="B47" s="393" t="s">
        <v>552</v>
      </c>
      <c r="C47" s="539"/>
      <c r="D47" s="562"/>
      <c r="E47" s="563"/>
      <c r="F47" s="564"/>
    </row>
    <row r="48" spans="1:6" x14ac:dyDescent="0.2">
      <c r="A48" s="561" t="s">
        <v>553</v>
      </c>
      <c r="B48" s="393" t="s">
        <v>552</v>
      </c>
      <c r="C48" s="539"/>
      <c r="D48" s="562"/>
      <c r="E48" s="566"/>
      <c r="F48" s="564"/>
    </row>
    <row r="49" spans="1:6" x14ac:dyDescent="0.2">
      <c r="A49" s="567" t="s">
        <v>833</v>
      </c>
      <c r="B49" s="568" t="s">
        <v>834</v>
      </c>
      <c r="C49" s="659">
        <v>0</v>
      </c>
      <c r="D49" s="569"/>
      <c r="E49" s="570"/>
      <c r="F49" s="571"/>
    </row>
    <row r="50" spans="1:6" x14ac:dyDescent="0.2">
      <c r="A50" s="572" t="s">
        <v>835</v>
      </c>
      <c r="B50" s="573"/>
      <c r="C50" s="654"/>
      <c r="D50" s="574"/>
      <c r="E50" s="575"/>
      <c r="F50" s="556"/>
    </row>
    <row r="51" spans="1:6" x14ac:dyDescent="0.2">
      <c r="A51" s="572" t="s">
        <v>836</v>
      </c>
      <c r="B51" s="573"/>
      <c r="C51" s="654"/>
      <c r="D51" s="574"/>
      <c r="E51" s="575"/>
      <c r="F51" s="556"/>
    </row>
    <row r="52" spans="1:6" x14ac:dyDescent="0.2">
      <c r="A52" s="572" t="s">
        <v>837</v>
      </c>
      <c r="B52" s="573"/>
      <c r="C52" s="654"/>
      <c r="D52" s="574"/>
      <c r="E52" s="575"/>
      <c r="F52" s="556"/>
    </row>
    <row r="53" spans="1:6" x14ac:dyDescent="0.2">
      <c r="A53" s="572" t="s">
        <v>553</v>
      </c>
      <c r="B53" s="573"/>
      <c r="C53" s="654"/>
      <c r="D53" s="574"/>
      <c r="E53" s="575"/>
      <c r="F53" s="556"/>
    </row>
  </sheetData>
  <pageMargins left="0.70866141732283472" right="0.70866141732283472" top="0.94488188976377963" bottom="0.74803149606299213" header="0.31496062992125984" footer="0.31496062992125984"/>
  <pageSetup paperSize="9" scale="81" orientation="portrait" r:id="rId1"/>
  <headerFooter>
    <oddHeader>&amp;C&amp;"Arial,Bold"
Debitori&amp;R6.pielikums</oddHeader>
    <oddFooter>&amp;L&amp;F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G83"/>
  <sheetViews>
    <sheetView zoomScaleNormal="100" workbookViewId="0">
      <selection activeCell="F73" sqref="F73"/>
    </sheetView>
  </sheetViews>
  <sheetFormatPr defaultRowHeight="12.75" x14ac:dyDescent="0.2"/>
  <cols>
    <col min="1" max="1" width="4.85546875" style="399" bestFit="1" customWidth="1"/>
    <col min="2" max="2" width="51.85546875" style="399" bestFit="1" customWidth="1"/>
    <col min="3" max="3" width="9.7109375" style="543" bestFit="1" customWidth="1"/>
    <col min="4" max="4" width="9.140625" style="399"/>
    <col min="5" max="5" width="8" style="399" bestFit="1" customWidth="1"/>
    <col min="6" max="6" width="8.85546875" style="399" bestFit="1" customWidth="1"/>
    <col min="7" max="7" width="10.42578125" style="399" bestFit="1" customWidth="1"/>
    <col min="8" max="16384" width="9.140625" style="399"/>
  </cols>
  <sheetData>
    <row r="1" spans="1:7" ht="67.5" x14ac:dyDescent="0.2">
      <c r="A1" s="412" t="s">
        <v>601</v>
      </c>
      <c r="B1" s="411" t="s">
        <v>600</v>
      </c>
      <c r="C1" s="428" t="s">
        <v>599</v>
      </c>
      <c r="D1" s="411" t="s">
        <v>598</v>
      </c>
      <c r="E1" s="411" t="s">
        <v>597</v>
      </c>
      <c r="F1" s="411" t="s">
        <v>596</v>
      </c>
      <c r="G1" s="410" t="s">
        <v>595</v>
      </c>
    </row>
    <row r="2" spans="1:7" x14ac:dyDescent="0.2">
      <c r="A2" s="409" t="s">
        <v>594</v>
      </c>
      <c r="B2" s="401" t="s">
        <v>540</v>
      </c>
      <c r="C2" s="442"/>
      <c r="D2" s="425"/>
      <c r="E2" s="443"/>
      <c r="F2" s="413"/>
      <c r="G2" s="414"/>
    </row>
    <row r="3" spans="1:7" x14ac:dyDescent="0.2">
      <c r="A3" s="406" t="s">
        <v>593</v>
      </c>
      <c r="B3" s="405" t="s">
        <v>536</v>
      </c>
      <c r="C3" s="426">
        <v>0</v>
      </c>
      <c r="D3" s="426"/>
      <c r="E3" s="422"/>
      <c r="F3" s="415"/>
      <c r="G3" s="416"/>
    </row>
    <row r="4" spans="1:7" hidden="1" x14ac:dyDescent="0.2">
      <c r="A4" s="403" t="s">
        <v>592</v>
      </c>
      <c r="B4" s="402" t="s">
        <v>552</v>
      </c>
      <c r="C4" s="444"/>
      <c r="D4" s="424"/>
      <c r="E4" s="445"/>
      <c r="F4" s="417"/>
      <c r="G4" s="418"/>
    </row>
    <row r="5" spans="1:7" hidden="1" x14ac:dyDescent="0.2">
      <c r="A5" s="403" t="s">
        <v>591</v>
      </c>
      <c r="B5" s="402" t="s">
        <v>552</v>
      </c>
      <c r="C5" s="444"/>
      <c r="D5" s="424"/>
      <c r="E5" s="445"/>
      <c r="F5" s="417"/>
      <c r="G5" s="418"/>
    </row>
    <row r="6" spans="1:7" hidden="1" x14ac:dyDescent="0.2">
      <c r="A6" s="403" t="s">
        <v>553</v>
      </c>
      <c r="B6" s="402" t="s">
        <v>552</v>
      </c>
      <c r="C6" s="444"/>
      <c r="D6" s="424"/>
      <c r="E6" s="445"/>
      <c r="F6" s="417"/>
      <c r="G6" s="418"/>
    </row>
    <row r="7" spans="1:7" hidden="1" x14ac:dyDescent="0.2">
      <c r="A7" s="406" t="s">
        <v>590</v>
      </c>
      <c r="B7" s="405" t="s">
        <v>539</v>
      </c>
      <c r="C7" s="439">
        <v>0</v>
      </c>
      <c r="D7" s="426"/>
      <c r="E7" s="422"/>
      <c r="F7" s="415"/>
      <c r="G7" s="416"/>
    </row>
    <row r="8" spans="1:7" hidden="1" x14ac:dyDescent="0.2">
      <c r="A8" s="403" t="s">
        <v>589</v>
      </c>
      <c r="B8" s="418" t="s">
        <v>539</v>
      </c>
      <c r="C8" s="444"/>
      <c r="D8" s="424"/>
      <c r="E8" s="445"/>
      <c r="F8" s="417"/>
      <c r="G8" s="456"/>
    </row>
    <row r="9" spans="1:7" hidden="1" x14ac:dyDescent="0.2">
      <c r="A9" s="403" t="s">
        <v>588</v>
      </c>
      <c r="B9" s="402" t="s">
        <v>552</v>
      </c>
      <c r="C9" s="444"/>
      <c r="D9" s="424"/>
      <c r="E9" s="445"/>
      <c r="F9" s="417"/>
      <c r="G9" s="418"/>
    </row>
    <row r="10" spans="1:7" hidden="1" x14ac:dyDescent="0.2">
      <c r="A10" s="403" t="s">
        <v>553</v>
      </c>
      <c r="B10" s="402" t="s">
        <v>552</v>
      </c>
      <c r="C10" s="444"/>
      <c r="D10" s="424"/>
      <c r="E10" s="445"/>
      <c r="F10" s="417"/>
      <c r="G10" s="418"/>
    </row>
    <row r="11" spans="1:7" hidden="1" x14ac:dyDescent="0.2">
      <c r="A11" s="406" t="s">
        <v>587</v>
      </c>
      <c r="B11" s="405" t="s">
        <v>535</v>
      </c>
      <c r="C11" s="439">
        <v>0</v>
      </c>
      <c r="D11" s="426"/>
      <c r="E11" s="422"/>
      <c r="F11" s="415"/>
      <c r="G11" s="416"/>
    </row>
    <row r="12" spans="1:7" hidden="1" x14ac:dyDescent="0.2">
      <c r="A12" s="403" t="s">
        <v>586</v>
      </c>
      <c r="B12" s="402" t="s">
        <v>552</v>
      </c>
      <c r="C12" s="444"/>
      <c r="D12" s="424"/>
      <c r="E12" s="445"/>
      <c r="F12" s="417"/>
      <c r="G12" s="418"/>
    </row>
    <row r="13" spans="1:7" hidden="1" x14ac:dyDescent="0.2">
      <c r="A13" s="403" t="s">
        <v>585</v>
      </c>
      <c r="B13" s="402" t="s">
        <v>552</v>
      </c>
      <c r="C13" s="444"/>
      <c r="D13" s="424"/>
      <c r="E13" s="445"/>
      <c r="F13" s="417"/>
      <c r="G13" s="418"/>
    </row>
    <row r="14" spans="1:7" hidden="1" x14ac:dyDescent="0.2">
      <c r="A14" s="403" t="s">
        <v>553</v>
      </c>
      <c r="B14" s="402" t="s">
        <v>552</v>
      </c>
      <c r="C14" s="444"/>
      <c r="D14" s="424"/>
      <c r="E14" s="445"/>
      <c r="F14" s="417"/>
      <c r="G14" s="418"/>
    </row>
    <row r="15" spans="1:7" x14ac:dyDescent="0.2">
      <c r="A15" s="406" t="s">
        <v>584</v>
      </c>
      <c r="B15" s="405" t="s">
        <v>530</v>
      </c>
      <c r="C15" s="660">
        <f>C16+C17+C18+C19+C20+C34</f>
        <v>5859112.5</v>
      </c>
      <c r="D15" s="426"/>
      <c r="E15" s="422"/>
      <c r="F15" s="415"/>
      <c r="G15" s="416"/>
    </row>
    <row r="16" spans="1:7" x14ac:dyDescent="0.2">
      <c r="A16" s="429" t="s">
        <v>583</v>
      </c>
      <c r="B16" s="457" t="s">
        <v>671</v>
      </c>
      <c r="C16" s="661">
        <v>344450.76</v>
      </c>
      <c r="D16" s="459"/>
      <c r="E16" s="440"/>
      <c r="F16" s="430"/>
      <c r="G16" s="431"/>
    </row>
    <row r="17" spans="1:7" x14ac:dyDescent="0.2">
      <c r="A17" s="429" t="s">
        <v>582</v>
      </c>
      <c r="B17" s="432" t="s">
        <v>925</v>
      </c>
      <c r="C17" s="661">
        <v>176904.74</v>
      </c>
      <c r="D17" s="459"/>
      <c r="E17" s="440"/>
      <c r="F17" s="430"/>
      <c r="G17" s="431"/>
    </row>
    <row r="18" spans="1:7" x14ac:dyDescent="0.2">
      <c r="A18" s="429" t="s">
        <v>672</v>
      </c>
      <c r="B18" s="457" t="s">
        <v>673</v>
      </c>
      <c r="C18" s="661">
        <v>2119597.56</v>
      </c>
      <c r="D18" s="459"/>
      <c r="E18" s="440"/>
      <c r="F18" s="430"/>
      <c r="G18" s="431"/>
    </row>
    <row r="19" spans="1:7" x14ac:dyDescent="0.2">
      <c r="A19" s="429" t="s">
        <v>674</v>
      </c>
      <c r="B19" s="460" t="s">
        <v>675</v>
      </c>
      <c r="C19" s="661">
        <v>1414408.85</v>
      </c>
      <c r="D19" s="461"/>
      <c r="E19" s="445"/>
      <c r="F19" s="432"/>
      <c r="G19" s="432"/>
    </row>
    <row r="20" spans="1:7" x14ac:dyDescent="0.2">
      <c r="A20" s="403" t="s">
        <v>926</v>
      </c>
      <c r="B20" s="402" t="s">
        <v>700</v>
      </c>
      <c r="C20" s="662">
        <v>841691.59</v>
      </c>
      <c r="D20" s="424"/>
      <c r="E20" s="445"/>
      <c r="F20" s="432"/>
      <c r="G20" s="432"/>
    </row>
    <row r="21" spans="1:7" hidden="1" x14ac:dyDescent="0.2">
      <c r="A21" s="406" t="s">
        <v>581</v>
      </c>
      <c r="B21" s="405" t="s">
        <v>538</v>
      </c>
      <c r="C21" s="663"/>
      <c r="D21" s="426"/>
      <c r="E21" s="422"/>
      <c r="F21" s="433"/>
      <c r="G21" s="433"/>
    </row>
    <row r="22" spans="1:7" hidden="1" x14ac:dyDescent="0.2">
      <c r="A22" s="403" t="s">
        <v>580</v>
      </c>
      <c r="B22" s="402" t="s">
        <v>552</v>
      </c>
      <c r="C22" s="565"/>
      <c r="D22" s="424"/>
      <c r="E22" s="445"/>
      <c r="F22" s="417"/>
      <c r="G22" s="418"/>
    </row>
    <row r="23" spans="1:7" hidden="1" x14ac:dyDescent="0.2">
      <c r="A23" s="403" t="s">
        <v>579</v>
      </c>
      <c r="B23" s="402" t="s">
        <v>552</v>
      </c>
      <c r="C23" s="565"/>
      <c r="D23" s="424"/>
      <c r="E23" s="445"/>
      <c r="F23" s="417"/>
      <c r="G23" s="418"/>
    </row>
    <row r="24" spans="1:7" hidden="1" x14ac:dyDescent="0.2">
      <c r="A24" s="403" t="s">
        <v>553</v>
      </c>
      <c r="B24" s="402" t="s">
        <v>552</v>
      </c>
      <c r="C24" s="565"/>
      <c r="D24" s="424"/>
      <c r="E24" s="445"/>
      <c r="F24" s="417"/>
      <c r="G24" s="418"/>
    </row>
    <row r="25" spans="1:7" hidden="1" x14ac:dyDescent="0.2">
      <c r="A25" s="408" t="s">
        <v>578</v>
      </c>
      <c r="B25" s="401" t="s">
        <v>537</v>
      </c>
      <c r="C25" s="664">
        <v>0</v>
      </c>
      <c r="D25" s="425"/>
      <c r="E25" s="443"/>
      <c r="F25" s="413"/>
      <c r="G25" s="419"/>
    </row>
    <row r="26" spans="1:7" hidden="1" x14ac:dyDescent="0.2">
      <c r="A26" s="406" t="s">
        <v>577</v>
      </c>
      <c r="B26" s="405" t="s">
        <v>536</v>
      </c>
      <c r="C26" s="663"/>
      <c r="D26" s="426"/>
      <c r="E26" s="422"/>
      <c r="F26" s="415"/>
      <c r="G26" s="416"/>
    </row>
    <row r="27" spans="1:7" hidden="1" x14ac:dyDescent="0.2">
      <c r="A27" s="403" t="s">
        <v>576</v>
      </c>
      <c r="B27" s="402" t="s">
        <v>552</v>
      </c>
      <c r="C27" s="565"/>
      <c r="D27" s="424"/>
      <c r="E27" s="445"/>
      <c r="F27" s="417"/>
      <c r="G27" s="418"/>
    </row>
    <row r="28" spans="1:7" hidden="1" x14ac:dyDescent="0.2">
      <c r="A28" s="403" t="s">
        <v>575</v>
      </c>
      <c r="B28" s="402" t="s">
        <v>552</v>
      </c>
      <c r="C28" s="565"/>
      <c r="D28" s="424"/>
      <c r="E28" s="445"/>
      <c r="F28" s="417"/>
      <c r="G28" s="418"/>
    </row>
    <row r="29" spans="1:7" hidden="1" x14ac:dyDescent="0.2">
      <c r="A29" s="403" t="s">
        <v>553</v>
      </c>
      <c r="B29" s="402" t="s">
        <v>552</v>
      </c>
      <c r="C29" s="565"/>
      <c r="D29" s="424"/>
      <c r="E29" s="445"/>
      <c r="F29" s="417"/>
      <c r="G29" s="418"/>
    </row>
    <row r="30" spans="1:7" hidden="1" x14ac:dyDescent="0.2">
      <c r="A30" s="406" t="s">
        <v>574</v>
      </c>
      <c r="B30" s="405" t="s">
        <v>535</v>
      </c>
      <c r="C30" s="663">
        <v>0</v>
      </c>
      <c r="D30" s="427"/>
      <c r="E30" s="422"/>
      <c r="F30" s="415"/>
      <c r="G30" s="416"/>
    </row>
    <row r="31" spans="1:7" hidden="1" x14ac:dyDescent="0.2">
      <c r="A31" s="403" t="s">
        <v>573</v>
      </c>
      <c r="B31" s="402" t="s">
        <v>552</v>
      </c>
      <c r="C31" s="565"/>
      <c r="D31" s="447"/>
      <c r="E31" s="445"/>
      <c r="F31" s="417"/>
      <c r="G31" s="418"/>
    </row>
    <row r="32" spans="1:7" hidden="1" x14ac:dyDescent="0.2">
      <c r="A32" s="403" t="s">
        <v>572</v>
      </c>
      <c r="B32" s="402" t="s">
        <v>552</v>
      </c>
      <c r="C32" s="565"/>
      <c r="D32" s="447"/>
      <c r="E32" s="445"/>
      <c r="F32" s="417"/>
      <c r="G32" s="418"/>
    </row>
    <row r="33" spans="1:7" hidden="1" x14ac:dyDescent="0.2">
      <c r="A33" s="403" t="s">
        <v>553</v>
      </c>
      <c r="B33" s="402" t="s">
        <v>552</v>
      </c>
      <c r="C33" s="565"/>
      <c r="D33" s="447"/>
      <c r="E33" s="445"/>
      <c r="F33" s="417"/>
      <c r="G33" s="418"/>
    </row>
    <row r="34" spans="1:7" x14ac:dyDescent="0.2">
      <c r="A34" s="403" t="s">
        <v>927</v>
      </c>
      <c r="B34" s="432" t="s">
        <v>928</v>
      </c>
      <c r="C34" s="565">
        <v>962059</v>
      </c>
      <c r="D34" s="447"/>
      <c r="E34" s="445"/>
      <c r="F34" s="417"/>
      <c r="G34" s="418"/>
    </row>
    <row r="35" spans="1:7" x14ac:dyDescent="0.2">
      <c r="A35" s="406" t="s">
        <v>571</v>
      </c>
      <c r="B35" s="405" t="s">
        <v>534</v>
      </c>
      <c r="C35" s="439">
        <f>C36+C37</f>
        <v>9401</v>
      </c>
      <c r="D35" s="427"/>
      <c r="E35" s="422"/>
      <c r="F35" s="415"/>
      <c r="G35" s="416"/>
    </row>
    <row r="36" spans="1:7" x14ac:dyDescent="0.2">
      <c r="A36" s="403" t="s">
        <v>570</v>
      </c>
      <c r="B36" s="418" t="s">
        <v>676</v>
      </c>
      <c r="C36" s="444">
        <v>9401</v>
      </c>
      <c r="D36" s="447"/>
      <c r="E36" s="445"/>
      <c r="F36" s="417"/>
      <c r="G36" s="418"/>
    </row>
    <row r="37" spans="1:7" x14ac:dyDescent="0.2">
      <c r="A37" s="403" t="s">
        <v>569</v>
      </c>
      <c r="B37" s="402"/>
      <c r="C37" s="453"/>
      <c r="D37" s="447"/>
      <c r="E37" s="445"/>
      <c r="F37" s="417"/>
      <c r="G37" s="456"/>
    </row>
    <row r="38" spans="1:7" x14ac:dyDescent="0.2">
      <c r="A38" s="407" t="s">
        <v>553</v>
      </c>
      <c r="B38" s="402" t="s">
        <v>552</v>
      </c>
      <c r="C38" s="454"/>
      <c r="D38" s="448"/>
      <c r="E38" s="449"/>
      <c r="F38" s="420"/>
      <c r="G38" s="421"/>
    </row>
    <row r="39" spans="1:7" x14ac:dyDescent="0.2">
      <c r="A39" s="406" t="s">
        <v>568</v>
      </c>
      <c r="B39" s="405" t="s">
        <v>533</v>
      </c>
      <c r="C39" s="439">
        <v>124677</v>
      </c>
      <c r="D39" s="427"/>
      <c r="E39" s="422"/>
      <c r="F39" s="415"/>
      <c r="G39" s="434"/>
    </row>
    <row r="40" spans="1:7" x14ac:dyDescent="0.2">
      <c r="A40" s="435" t="s">
        <v>567</v>
      </c>
      <c r="B40" s="452" t="s">
        <v>733</v>
      </c>
      <c r="C40" s="552">
        <v>2679.05</v>
      </c>
      <c r="D40" s="538"/>
      <c r="E40" s="451"/>
      <c r="F40" s="539"/>
      <c r="G40" s="540"/>
    </row>
    <row r="41" spans="1:7" x14ac:dyDescent="0.2">
      <c r="A41" s="435" t="s">
        <v>566</v>
      </c>
      <c r="B41" s="452" t="s">
        <v>918</v>
      </c>
      <c r="C41" s="552">
        <v>1455.45</v>
      </c>
      <c r="D41" s="538"/>
      <c r="E41" s="451"/>
      <c r="F41" s="539"/>
      <c r="G41" s="540"/>
    </row>
    <row r="42" spans="1:7" x14ac:dyDescent="0.2">
      <c r="A42" s="435" t="s">
        <v>553</v>
      </c>
      <c r="B42" s="452" t="s">
        <v>680</v>
      </c>
      <c r="C42" s="552">
        <v>16253.99</v>
      </c>
      <c r="D42" s="538"/>
      <c r="E42" s="451"/>
      <c r="F42" s="539"/>
      <c r="G42" s="540"/>
    </row>
    <row r="43" spans="1:7" x14ac:dyDescent="0.2">
      <c r="A43" s="435"/>
      <c r="B43" s="452" t="s">
        <v>919</v>
      </c>
      <c r="C43" s="552">
        <v>19948.900000000001</v>
      </c>
      <c r="D43" s="538"/>
      <c r="E43" s="451"/>
      <c r="F43" s="539"/>
      <c r="G43" s="540"/>
    </row>
    <row r="44" spans="1:7" x14ac:dyDescent="0.2">
      <c r="A44" s="435"/>
      <c r="B44" s="452" t="s">
        <v>751</v>
      </c>
      <c r="C44" s="552">
        <v>2937.26</v>
      </c>
      <c r="D44" s="538"/>
      <c r="E44" s="451"/>
      <c r="F44" s="539"/>
      <c r="G44" s="540"/>
    </row>
    <row r="45" spans="1:7" x14ac:dyDescent="0.2">
      <c r="A45" s="435"/>
      <c r="B45" s="452" t="s">
        <v>683</v>
      </c>
      <c r="C45" s="552">
        <v>6954</v>
      </c>
      <c r="D45" s="538"/>
      <c r="E45" s="451"/>
      <c r="F45" s="539"/>
      <c r="G45" s="540"/>
    </row>
    <row r="46" spans="1:7" x14ac:dyDescent="0.2">
      <c r="A46" s="435"/>
      <c r="B46" s="452" t="s">
        <v>678</v>
      </c>
      <c r="C46" s="552">
        <v>3273.97</v>
      </c>
      <c r="D46" s="538"/>
      <c r="E46" s="451"/>
      <c r="F46" s="539"/>
      <c r="G46" s="540"/>
    </row>
    <row r="47" spans="1:7" x14ac:dyDescent="0.2">
      <c r="A47" s="435"/>
      <c r="B47" s="452" t="s">
        <v>670</v>
      </c>
      <c r="C47" s="552">
        <v>14188.13</v>
      </c>
      <c r="D47" s="538"/>
      <c r="E47" s="451"/>
      <c r="F47" s="539"/>
      <c r="G47" s="540"/>
    </row>
    <row r="48" spans="1:7" x14ac:dyDescent="0.2">
      <c r="A48" s="435"/>
      <c r="B48" s="452" t="s">
        <v>920</v>
      </c>
      <c r="C48" s="552">
        <v>1611.79</v>
      </c>
      <c r="D48" s="538"/>
      <c r="E48" s="451"/>
      <c r="F48" s="539"/>
      <c r="G48" s="540"/>
    </row>
    <row r="49" spans="1:7" x14ac:dyDescent="0.2">
      <c r="A49" s="435"/>
      <c r="B49" s="452" t="s">
        <v>921</v>
      </c>
      <c r="C49" s="552">
        <v>2501.88</v>
      </c>
      <c r="D49" s="538"/>
      <c r="E49" s="451"/>
      <c r="F49" s="539"/>
      <c r="G49" s="540"/>
    </row>
    <row r="50" spans="1:7" x14ac:dyDescent="0.2">
      <c r="A50" s="435"/>
      <c r="B50" s="452" t="s">
        <v>734</v>
      </c>
      <c r="C50" s="552">
        <v>2247.66</v>
      </c>
      <c r="D50" s="538"/>
      <c r="E50" s="451"/>
      <c r="F50" s="539"/>
      <c r="G50" s="540"/>
    </row>
    <row r="51" spans="1:7" x14ac:dyDescent="0.2">
      <c r="A51" s="435"/>
      <c r="B51" s="452" t="s">
        <v>681</v>
      </c>
      <c r="C51" s="552">
        <v>2049.6</v>
      </c>
      <c r="D51" s="538"/>
      <c r="E51" s="451"/>
      <c r="F51" s="539"/>
      <c r="G51" s="540"/>
    </row>
    <row r="52" spans="1:7" x14ac:dyDescent="0.2">
      <c r="A52" s="435"/>
      <c r="B52" s="452" t="s">
        <v>677</v>
      </c>
      <c r="C52" s="552">
        <v>2990.85</v>
      </c>
      <c r="D52" s="538"/>
      <c r="E52" s="451"/>
      <c r="F52" s="539"/>
      <c r="G52" s="540"/>
    </row>
    <row r="53" spans="1:7" x14ac:dyDescent="0.2">
      <c r="A53" s="435"/>
      <c r="B53" s="452" t="s">
        <v>679</v>
      </c>
      <c r="C53" s="552">
        <v>3823.7</v>
      </c>
      <c r="D53" s="538"/>
      <c r="E53" s="451"/>
      <c r="F53" s="539"/>
      <c r="G53" s="540"/>
    </row>
    <row r="54" spans="1:7" x14ac:dyDescent="0.2">
      <c r="A54" s="435"/>
      <c r="B54" s="452" t="s">
        <v>922</v>
      </c>
      <c r="C54" s="552">
        <v>5194.38</v>
      </c>
      <c r="D54" s="538"/>
      <c r="E54" s="451"/>
      <c r="F54" s="539"/>
      <c r="G54" s="540"/>
    </row>
    <row r="55" spans="1:7" x14ac:dyDescent="0.2">
      <c r="A55" s="435"/>
      <c r="B55" s="452" t="s">
        <v>682</v>
      </c>
      <c r="C55" s="552">
        <v>1320.12</v>
      </c>
      <c r="D55" s="538"/>
      <c r="E55" s="451"/>
      <c r="F55" s="539"/>
      <c r="G55" s="540"/>
    </row>
    <row r="56" spans="1:7" x14ac:dyDescent="0.2">
      <c r="A56" s="435"/>
      <c r="B56" s="452" t="s">
        <v>923</v>
      </c>
      <c r="C56" s="552">
        <v>1406.15</v>
      </c>
      <c r="D56" s="538"/>
      <c r="E56" s="451"/>
      <c r="F56" s="539"/>
      <c r="G56" s="540"/>
    </row>
    <row r="57" spans="1:7" x14ac:dyDescent="0.2">
      <c r="A57" s="435"/>
      <c r="B57" s="452" t="s">
        <v>669</v>
      </c>
      <c r="C57" s="552">
        <v>25402.639999999999</v>
      </c>
      <c r="D57" s="538"/>
      <c r="E57" s="451"/>
      <c r="F57" s="539"/>
      <c r="G57" s="540"/>
    </row>
    <row r="58" spans="1:7" x14ac:dyDescent="0.2">
      <c r="A58" s="435"/>
      <c r="B58" s="400" t="s">
        <v>699</v>
      </c>
      <c r="C58" s="552">
        <v>8437</v>
      </c>
      <c r="D58" s="450"/>
      <c r="E58" s="440"/>
      <c r="F58" s="430"/>
      <c r="G58" s="452"/>
    </row>
    <row r="59" spans="1:7" x14ac:dyDescent="0.2">
      <c r="A59" s="436"/>
      <c r="B59" s="452"/>
      <c r="C59" s="552"/>
      <c r="D59" s="450"/>
      <c r="E59" s="440"/>
      <c r="F59" s="430"/>
      <c r="G59" s="452"/>
    </row>
    <row r="60" spans="1:7" x14ac:dyDescent="0.2">
      <c r="A60" s="406" t="s">
        <v>565</v>
      </c>
      <c r="B60" s="405" t="s">
        <v>532</v>
      </c>
      <c r="C60" s="439">
        <f>C61+C62+C63+C64+C65</f>
        <v>404977</v>
      </c>
      <c r="D60" s="427"/>
      <c r="E60" s="422"/>
      <c r="F60" s="433"/>
      <c r="G60" s="433"/>
    </row>
    <row r="61" spans="1:7" x14ac:dyDescent="0.2">
      <c r="A61" s="403" t="s">
        <v>564</v>
      </c>
      <c r="B61" s="432" t="s">
        <v>684</v>
      </c>
      <c r="C61" s="446">
        <v>132223</v>
      </c>
      <c r="D61" s="450"/>
      <c r="E61" s="440"/>
      <c r="F61" s="432"/>
      <c r="G61" s="432"/>
    </row>
    <row r="62" spans="1:7" x14ac:dyDescent="0.2">
      <c r="A62" s="403" t="s">
        <v>563</v>
      </c>
      <c r="B62" s="432" t="s">
        <v>685</v>
      </c>
      <c r="C62" s="446">
        <v>250867</v>
      </c>
      <c r="D62" s="450"/>
      <c r="E62" s="440"/>
      <c r="F62" s="432"/>
      <c r="G62" s="432"/>
    </row>
    <row r="63" spans="1:7" x14ac:dyDescent="0.2">
      <c r="A63" s="403" t="s">
        <v>686</v>
      </c>
      <c r="B63" s="432" t="s">
        <v>687</v>
      </c>
      <c r="C63" s="446">
        <v>20582</v>
      </c>
      <c r="D63" s="450"/>
      <c r="E63" s="440"/>
      <c r="F63" s="432"/>
      <c r="G63" s="432"/>
    </row>
    <row r="64" spans="1:7" x14ac:dyDescent="0.2">
      <c r="A64" s="437" t="s">
        <v>735</v>
      </c>
      <c r="B64" s="438" t="s">
        <v>736</v>
      </c>
      <c r="C64" s="444">
        <v>59</v>
      </c>
      <c r="D64" s="450"/>
      <c r="E64" s="440"/>
      <c r="F64" s="432"/>
      <c r="G64" s="432"/>
    </row>
    <row r="65" spans="1:7" x14ac:dyDescent="0.2">
      <c r="A65" s="437" t="s">
        <v>737</v>
      </c>
      <c r="B65" s="432" t="s">
        <v>738</v>
      </c>
      <c r="C65" s="455">
        <v>1246</v>
      </c>
      <c r="D65" s="450"/>
      <c r="E65" s="440"/>
      <c r="F65" s="432"/>
      <c r="G65" s="432"/>
    </row>
    <row r="66" spans="1:7" x14ac:dyDescent="0.2">
      <c r="A66" s="437" t="s">
        <v>701</v>
      </c>
      <c r="B66" s="432"/>
      <c r="C66" s="686"/>
      <c r="D66" s="447"/>
      <c r="E66" s="445"/>
      <c r="F66" s="432"/>
      <c r="G66" s="432"/>
    </row>
    <row r="67" spans="1:7" x14ac:dyDescent="0.2">
      <c r="A67" s="406" t="s">
        <v>562</v>
      </c>
      <c r="B67" s="405" t="s">
        <v>531</v>
      </c>
      <c r="C67" s="439">
        <f>C68+C69</f>
        <v>466913</v>
      </c>
      <c r="D67" s="427"/>
      <c r="E67" s="422"/>
      <c r="F67" s="433"/>
      <c r="G67" s="433"/>
    </row>
    <row r="68" spans="1:7" x14ac:dyDescent="0.2">
      <c r="A68" s="403" t="s">
        <v>561</v>
      </c>
      <c r="B68" s="432" t="s">
        <v>924</v>
      </c>
      <c r="C68" s="444">
        <v>457481</v>
      </c>
      <c r="D68" s="447"/>
      <c r="E68" s="445"/>
      <c r="F68" s="432"/>
      <c r="G68" s="432"/>
    </row>
    <row r="69" spans="1:7" x14ac:dyDescent="0.2">
      <c r="A69" s="403" t="s">
        <v>560</v>
      </c>
      <c r="B69" s="432" t="s">
        <v>688</v>
      </c>
      <c r="C69" s="444">
        <v>9432</v>
      </c>
      <c r="D69" s="447"/>
      <c r="E69" s="445"/>
      <c r="F69" s="432"/>
      <c r="G69" s="432"/>
    </row>
    <row r="70" spans="1:7" x14ac:dyDescent="0.2">
      <c r="A70" s="403" t="s">
        <v>553</v>
      </c>
      <c r="B70" s="402" t="s">
        <v>552</v>
      </c>
      <c r="C70" s="453"/>
      <c r="D70" s="447"/>
      <c r="E70" s="445"/>
      <c r="F70" s="432"/>
      <c r="G70" s="432"/>
    </row>
    <row r="71" spans="1:7" x14ac:dyDescent="0.2">
      <c r="A71" s="406" t="s">
        <v>559</v>
      </c>
      <c r="B71" s="405" t="s">
        <v>530</v>
      </c>
      <c r="C71" s="439">
        <f>C72+C73+C74+C75+C76</f>
        <v>166601.9</v>
      </c>
      <c r="D71" s="427"/>
      <c r="E71" s="422"/>
      <c r="F71" s="433"/>
      <c r="G71" s="433"/>
    </row>
    <row r="72" spans="1:7" x14ac:dyDescent="0.2">
      <c r="A72" s="403" t="s">
        <v>558</v>
      </c>
      <c r="B72" s="432" t="s">
        <v>671</v>
      </c>
      <c r="C72" s="455">
        <v>6257.98</v>
      </c>
      <c r="D72" s="432"/>
      <c r="E72" s="440"/>
      <c r="F72" s="441"/>
      <c r="G72" s="432"/>
    </row>
    <row r="73" spans="1:7" x14ac:dyDescent="0.2">
      <c r="A73" s="403" t="s">
        <v>557</v>
      </c>
      <c r="B73" s="432" t="s">
        <v>925</v>
      </c>
      <c r="C73" s="455">
        <v>14678.16</v>
      </c>
      <c r="D73" s="432"/>
      <c r="E73" s="440"/>
      <c r="F73" s="441"/>
      <c r="G73" s="432"/>
    </row>
    <row r="74" spans="1:7" x14ac:dyDescent="0.2">
      <c r="A74" s="403" t="s">
        <v>689</v>
      </c>
      <c r="B74" s="432" t="s">
        <v>673</v>
      </c>
      <c r="C74" s="455">
        <v>23039.1</v>
      </c>
      <c r="D74" s="432"/>
      <c r="E74" s="440"/>
      <c r="F74" s="441"/>
      <c r="G74" s="432"/>
    </row>
    <row r="75" spans="1:7" x14ac:dyDescent="0.2">
      <c r="A75" s="437" t="s">
        <v>690</v>
      </c>
      <c r="B75" s="432" t="s">
        <v>675</v>
      </c>
      <c r="C75" s="455">
        <v>62924.38</v>
      </c>
      <c r="D75" s="432"/>
      <c r="E75" s="451"/>
      <c r="F75" s="441"/>
      <c r="G75" s="432"/>
    </row>
    <row r="76" spans="1:7" x14ac:dyDescent="0.2">
      <c r="A76" s="437" t="s">
        <v>739</v>
      </c>
      <c r="B76" s="438" t="s">
        <v>740</v>
      </c>
      <c r="C76" s="444">
        <v>59702.28</v>
      </c>
      <c r="D76" s="432"/>
      <c r="E76" s="451"/>
      <c r="F76" s="441"/>
      <c r="G76" s="432"/>
    </row>
    <row r="77" spans="1:7" x14ac:dyDescent="0.2">
      <c r="A77" s="437"/>
      <c r="C77" s="584"/>
      <c r="D77" s="447"/>
      <c r="E77" s="445"/>
      <c r="F77" s="432"/>
      <c r="G77" s="432"/>
    </row>
    <row r="78" spans="1:7" x14ac:dyDescent="0.2">
      <c r="A78" s="406" t="s">
        <v>556</v>
      </c>
      <c r="B78" s="405" t="s">
        <v>529</v>
      </c>
      <c r="C78" s="439">
        <f>C79+C80</f>
        <v>726559</v>
      </c>
      <c r="D78" s="427"/>
      <c r="E78" s="422"/>
      <c r="F78" s="433"/>
      <c r="G78" s="433"/>
    </row>
    <row r="79" spans="1:7" x14ac:dyDescent="0.2">
      <c r="A79" s="404" t="s">
        <v>555</v>
      </c>
      <c r="B79" s="402" t="s">
        <v>691</v>
      </c>
      <c r="C79" s="444">
        <v>699750</v>
      </c>
      <c r="D79" s="447"/>
      <c r="E79" s="445"/>
      <c r="F79" s="432"/>
      <c r="G79" s="432"/>
    </row>
    <row r="80" spans="1:7" x14ac:dyDescent="0.2">
      <c r="A80" s="403" t="s">
        <v>554</v>
      </c>
      <c r="B80" s="402" t="s">
        <v>529</v>
      </c>
      <c r="C80" s="444">
        <v>26809</v>
      </c>
      <c r="D80" s="447"/>
      <c r="E80" s="445"/>
      <c r="F80" s="432"/>
      <c r="G80" s="432"/>
    </row>
    <row r="81" spans="1:7" x14ac:dyDescent="0.2">
      <c r="A81" s="403" t="s">
        <v>553</v>
      </c>
      <c r="B81" s="402" t="s">
        <v>552</v>
      </c>
      <c r="C81" s="453"/>
      <c r="D81" s="447"/>
      <c r="E81" s="445"/>
      <c r="F81" s="432"/>
      <c r="G81" s="432"/>
    </row>
    <row r="82" spans="1:7" x14ac:dyDescent="0.2">
      <c r="C82" s="541"/>
      <c r="D82" s="423"/>
      <c r="E82" s="423"/>
    </row>
    <row r="83" spans="1:7" x14ac:dyDescent="0.2">
      <c r="C83" s="542"/>
    </row>
  </sheetData>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12</vt:i4>
      </vt:variant>
      <vt:variant>
        <vt:lpstr>Diapazoni ar nosaukumiem</vt:lpstr>
      </vt:variant>
      <vt:variant>
        <vt:i4>14</vt:i4>
      </vt:variant>
    </vt:vector>
  </HeadingPairs>
  <TitlesOfParts>
    <vt:vector size="26" baseType="lpstr">
      <vt:lpstr>1.B_tāme</vt:lpstr>
      <vt:lpstr>2.N_plūsma</vt:lpstr>
      <vt:lpstr>3.Nat_rādītāji</vt:lpstr>
      <vt:lpstr>3.Nat_rādītāji (preciz)</vt:lpstr>
      <vt:lpstr>4.Ieg_tāme </vt:lpstr>
      <vt:lpstr>4.Ieg_tāme  (preciz)</vt:lpstr>
      <vt:lpstr>5.Bilance</vt:lpstr>
      <vt:lpstr>6.Debitori</vt:lpstr>
      <vt:lpstr>7.Kreditori</vt:lpstr>
      <vt:lpstr>8.Bankas</vt:lpstr>
      <vt:lpstr>9.Pašizmaksa</vt:lpstr>
      <vt:lpstr>10.Realizācijas_cena</vt:lpstr>
      <vt:lpstr>'1.B_tāme'!Drukas_apgabals</vt:lpstr>
      <vt:lpstr>'10.Realizācijas_cena'!Drukas_apgabals</vt:lpstr>
      <vt:lpstr>'2.N_plūsma'!Drukas_apgabals</vt:lpstr>
      <vt:lpstr>'3.Nat_rādītāji'!Drukas_apgabals</vt:lpstr>
      <vt:lpstr>'3.Nat_rādītāji (preciz)'!Drukas_apgabals</vt:lpstr>
      <vt:lpstr>'6.Debitori'!Drukas_apgabals</vt:lpstr>
      <vt:lpstr>'7.Kreditori'!Drukas_apgabals</vt:lpstr>
      <vt:lpstr>'1.B_tāme'!Drukāt_virsrakstus</vt:lpstr>
      <vt:lpstr>'10.Realizācijas_cena'!Drukāt_virsrakstus</vt:lpstr>
      <vt:lpstr>'2.N_plūsma'!Drukāt_virsrakstus</vt:lpstr>
      <vt:lpstr>'3.Nat_rādītāji'!Drukāt_virsrakstus</vt:lpstr>
      <vt:lpstr>'3.Nat_rādītāji (preciz)'!Drukāt_virsrakstus</vt:lpstr>
      <vt:lpstr>'8.Bankas'!Drukāt_virsrakstus</vt:lpstr>
      <vt:lpstr>'9.Pašizmaksa'!Drukāt_virsrakstus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Ieva Kļaviņa</cp:lastModifiedBy>
  <cp:lastPrinted>2020-02-07T12:27:08Z</cp:lastPrinted>
  <dcterms:created xsi:type="dcterms:W3CDTF">2015-06-08T06:33:04Z</dcterms:created>
  <dcterms:modified xsi:type="dcterms:W3CDTF">2020-05-07T06:43:28Z</dcterms:modified>
</cp:coreProperties>
</file>